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defaultThemeVersion="164011"/>
  <mc:AlternateContent xmlns:mc="http://schemas.openxmlformats.org/markup-compatibility/2006">
    <mc:Choice Requires="x15">
      <x15ac:absPath xmlns:x15ac="http://schemas.microsoft.com/office/spreadsheetml/2010/11/ac" url="C:\Users\stavros\Desktop\backup\ΕΝΩΣΗ\backup\ΒΕΤΕΡΑΝΟΙ\ΟΡΓΑΝΩΣΗ ΑΓΩΝΩΝ\2016\2o ΒΕΤΕΡΑΝΩΝ\"/>
    </mc:Choice>
  </mc:AlternateContent>
  <bookViews>
    <workbookView xWindow="0" yWindow="0" windowWidth="19200" windowHeight="11370" activeTab="3"/>
  </bookViews>
  <sheets>
    <sheet name="35+" sheetId="1" r:id="rId1"/>
    <sheet name="ΠΡΟΚ45+" sheetId="3" r:id="rId2"/>
    <sheet name="45+" sheetId="2" r:id="rId3"/>
    <sheet name="ΓΥΝ" sheetId="4" r:id="rId4"/>
  </sheets>
  <externalReferences>
    <externalReference r:id="rId5"/>
    <externalReference r:id="rId6"/>
    <externalReference r:id="rId7"/>
  </externalReferenc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4" l="1"/>
  <c r="F37" i="4"/>
  <c r="E37" i="4"/>
  <c r="C37" i="4"/>
  <c r="H35" i="4"/>
  <c r="F35" i="4"/>
  <c r="E35" i="4"/>
  <c r="C35" i="4"/>
  <c r="B35" i="4"/>
  <c r="H33" i="4"/>
  <c r="F33" i="4"/>
  <c r="E33" i="4"/>
  <c r="C33" i="4"/>
  <c r="B33" i="4"/>
  <c r="H31" i="4"/>
  <c r="F31" i="4"/>
  <c r="E31" i="4"/>
  <c r="C31" i="4"/>
  <c r="H29" i="4"/>
  <c r="F29" i="4"/>
  <c r="E29" i="4"/>
  <c r="C29" i="4"/>
  <c r="H27" i="4"/>
  <c r="F27" i="4"/>
  <c r="E27" i="4"/>
  <c r="C27" i="4"/>
  <c r="B27" i="4"/>
  <c r="H25" i="4"/>
  <c r="F25" i="4"/>
  <c r="E25" i="4"/>
  <c r="C25" i="4"/>
  <c r="B25" i="4"/>
  <c r="H23" i="4"/>
  <c r="F23" i="4"/>
  <c r="E23" i="4"/>
  <c r="C23" i="4"/>
  <c r="H21" i="4"/>
  <c r="F21" i="4"/>
  <c r="E21" i="4"/>
  <c r="C21" i="4"/>
  <c r="H19" i="4"/>
  <c r="F19" i="4"/>
  <c r="E19" i="4"/>
  <c r="C19" i="4"/>
  <c r="H17" i="4"/>
  <c r="F17" i="4"/>
  <c r="E17" i="4"/>
  <c r="C17" i="4"/>
  <c r="H15" i="4"/>
  <c r="F15" i="4"/>
  <c r="E15" i="4"/>
  <c r="C15" i="4"/>
  <c r="H13" i="4"/>
  <c r="F13" i="4"/>
  <c r="E13" i="4"/>
  <c r="C13" i="4"/>
  <c r="H11" i="4"/>
  <c r="F11" i="4"/>
  <c r="E11" i="4"/>
  <c r="C11" i="4"/>
  <c r="B11" i="4"/>
  <c r="H9" i="4"/>
  <c r="F9" i="4"/>
  <c r="E9" i="4"/>
  <c r="C9" i="4"/>
  <c r="B9" i="4"/>
  <c r="H7" i="4"/>
  <c r="F7" i="4"/>
  <c r="E7" i="4"/>
  <c r="C7" i="4"/>
  <c r="P4" i="4"/>
  <c r="L4" i="4"/>
  <c r="J4" i="4"/>
  <c r="F4" i="4"/>
  <c r="A4" i="4"/>
  <c r="A2" i="4"/>
  <c r="J1" i="4"/>
  <c r="A1" i="4"/>
  <c r="E79" i="2"/>
  <c r="N78" i="2"/>
  <c r="E78" i="2"/>
  <c r="E77" i="2"/>
  <c r="E76" i="2"/>
  <c r="E75" i="2"/>
  <c r="E74" i="2"/>
  <c r="E73" i="2"/>
  <c r="E72" i="2"/>
  <c r="H69" i="2"/>
  <c r="F69" i="2"/>
  <c r="E69" i="2"/>
  <c r="C69" i="2"/>
  <c r="B69" i="2"/>
  <c r="H67" i="2"/>
  <c r="C67" i="2"/>
  <c r="B67" i="2"/>
  <c r="H65" i="2"/>
  <c r="F65" i="2"/>
  <c r="E65" i="2"/>
  <c r="C65" i="2"/>
  <c r="B65" i="2"/>
  <c r="H63" i="2"/>
  <c r="F63" i="2"/>
  <c r="E63" i="2"/>
  <c r="C63" i="2"/>
  <c r="B63" i="2"/>
  <c r="H61" i="2"/>
  <c r="F61" i="2"/>
  <c r="E61" i="2"/>
  <c r="C61" i="2"/>
  <c r="B61" i="2"/>
  <c r="H59" i="2"/>
  <c r="F59" i="2"/>
  <c r="E59" i="2"/>
  <c r="C59" i="2"/>
  <c r="B59" i="2"/>
  <c r="H57" i="2"/>
  <c r="F57" i="2"/>
  <c r="E57" i="2"/>
  <c r="C57" i="2"/>
  <c r="B57" i="2"/>
  <c r="H55" i="2"/>
  <c r="F55" i="2"/>
  <c r="E55" i="2"/>
  <c r="C55" i="2"/>
  <c r="B55" i="2"/>
  <c r="H53" i="2"/>
  <c r="F53" i="2"/>
  <c r="E53" i="2"/>
  <c r="C53" i="2"/>
  <c r="B53" i="2"/>
  <c r="H51" i="2"/>
  <c r="F51" i="2"/>
  <c r="E51" i="2"/>
  <c r="C51" i="2"/>
  <c r="B51" i="2"/>
  <c r="H49" i="2"/>
  <c r="F49" i="2"/>
  <c r="E49" i="2"/>
  <c r="C49" i="2"/>
  <c r="B49" i="2"/>
  <c r="C47" i="2"/>
  <c r="B47" i="2"/>
  <c r="H45" i="2"/>
  <c r="F45" i="2"/>
  <c r="E45" i="2"/>
  <c r="C45" i="2"/>
  <c r="B45" i="2"/>
  <c r="H43" i="2"/>
  <c r="F43" i="2"/>
  <c r="E43" i="2"/>
  <c r="C43" i="2"/>
  <c r="B43" i="2"/>
  <c r="H41" i="2"/>
  <c r="F41" i="2"/>
  <c r="E41" i="2"/>
  <c r="C41" i="2"/>
  <c r="B41" i="2"/>
  <c r="H39" i="2"/>
  <c r="F39" i="2"/>
  <c r="E39" i="2"/>
  <c r="C39" i="2"/>
  <c r="B39" i="2"/>
  <c r="H37" i="2"/>
  <c r="F37" i="2"/>
  <c r="E37" i="2"/>
  <c r="C37" i="2"/>
  <c r="B37" i="2"/>
  <c r="H35" i="2"/>
  <c r="F35" i="2"/>
  <c r="E35" i="2"/>
  <c r="C35" i="2"/>
  <c r="B35" i="2"/>
  <c r="C33" i="2"/>
  <c r="B33" i="2"/>
  <c r="H31" i="2"/>
  <c r="F31" i="2"/>
  <c r="E31" i="2"/>
  <c r="C31" i="2"/>
  <c r="B31" i="2"/>
  <c r="H29" i="2"/>
  <c r="F29" i="2"/>
  <c r="E29" i="2"/>
  <c r="C29" i="2"/>
  <c r="B29" i="2"/>
  <c r="H27" i="2"/>
  <c r="F27" i="2"/>
  <c r="E27" i="2"/>
  <c r="C27" i="2"/>
  <c r="B27" i="2"/>
  <c r="H25" i="2"/>
  <c r="F25" i="2"/>
  <c r="E25" i="2"/>
  <c r="C25" i="2"/>
  <c r="B25" i="2"/>
  <c r="H23" i="2"/>
  <c r="F23" i="2"/>
  <c r="E23" i="2"/>
  <c r="C23" i="2"/>
  <c r="B23" i="2"/>
  <c r="H21" i="2"/>
  <c r="F21" i="2"/>
  <c r="E21" i="2"/>
  <c r="C21" i="2"/>
  <c r="B21" i="2"/>
  <c r="H19" i="2"/>
  <c r="F19" i="2"/>
  <c r="E19" i="2"/>
  <c r="C19" i="2"/>
  <c r="B19" i="2"/>
  <c r="H17" i="2"/>
  <c r="F17" i="2"/>
  <c r="E17" i="2"/>
  <c r="C17" i="2"/>
  <c r="B17" i="2"/>
  <c r="H15" i="2"/>
  <c r="F15" i="2"/>
  <c r="E15" i="2"/>
  <c r="C15" i="2"/>
  <c r="B15" i="2"/>
  <c r="H13" i="2"/>
  <c r="F13" i="2"/>
  <c r="E13" i="2"/>
  <c r="C13" i="2"/>
  <c r="B13" i="2"/>
  <c r="H11" i="2"/>
  <c r="F11" i="2"/>
  <c r="E11" i="2"/>
  <c r="C11" i="2"/>
  <c r="B11" i="2"/>
  <c r="H9" i="2"/>
  <c r="F9" i="2"/>
  <c r="E9" i="2"/>
  <c r="C9" i="2"/>
  <c r="B9" i="2"/>
  <c r="H7" i="2"/>
  <c r="F7" i="2"/>
  <c r="E7" i="2"/>
  <c r="C7" i="2"/>
  <c r="B7" i="2"/>
  <c r="O4" i="2"/>
  <c r="L4" i="2"/>
  <c r="J4" i="2"/>
  <c r="F4" i="2"/>
  <c r="A4" i="2"/>
  <c r="A2" i="2"/>
  <c r="J1" i="2"/>
  <c r="A1" i="2"/>
  <c r="Q80" i="1"/>
  <c r="G80" i="1"/>
  <c r="E80" i="1"/>
  <c r="G79" i="1"/>
  <c r="E79" i="1"/>
  <c r="G78" i="1"/>
  <c r="E78" i="1"/>
  <c r="G77" i="1"/>
  <c r="E77" i="1"/>
  <c r="G76" i="1"/>
  <c r="E76" i="1"/>
  <c r="G75" i="1"/>
  <c r="E75" i="1"/>
  <c r="G74" i="1"/>
  <c r="E74" i="1"/>
  <c r="G73" i="1"/>
  <c r="E73" i="1"/>
  <c r="H70" i="1"/>
  <c r="F70" i="1"/>
  <c r="E70" i="1"/>
  <c r="C70" i="1"/>
  <c r="B70" i="1"/>
  <c r="E69" i="1"/>
  <c r="C69" i="1"/>
  <c r="B69" i="1"/>
  <c r="H68" i="1"/>
  <c r="F68" i="1"/>
  <c r="E68" i="1"/>
  <c r="C68" i="1"/>
  <c r="B68" i="1"/>
  <c r="H67" i="1"/>
  <c r="F67" i="1"/>
  <c r="E67" i="1"/>
  <c r="C67" i="1"/>
  <c r="B67" i="1"/>
  <c r="H66" i="1"/>
  <c r="F66" i="1"/>
  <c r="E66" i="1"/>
  <c r="C66" i="1"/>
  <c r="B66" i="1"/>
  <c r="H65" i="1"/>
  <c r="F65" i="1"/>
  <c r="E65" i="1"/>
  <c r="C65" i="1"/>
  <c r="B65" i="1"/>
  <c r="E64" i="1"/>
  <c r="C64" i="1"/>
  <c r="B64" i="1"/>
  <c r="H63" i="1"/>
  <c r="F63" i="1"/>
  <c r="E63" i="1"/>
  <c r="J63" i="1" s="1"/>
  <c r="C63" i="1"/>
  <c r="B63" i="1"/>
  <c r="H62" i="1"/>
  <c r="F62" i="1"/>
  <c r="E62" i="1"/>
  <c r="J61" i="1" s="1"/>
  <c r="C62" i="1"/>
  <c r="B62" i="1"/>
  <c r="E61" i="1"/>
  <c r="C61" i="1"/>
  <c r="B61" i="1"/>
  <c r="H60" i="1"/>
  <c r="F60" i="1"/>
  <c r="E60" i="1"/>
  <c r="C60" i="1"/>
  <c r="B60" i="1"/>
  <c r="H59" i="1"/>
  <c r="F59" i="1"/>
  <c r="E59" i="1"/>
  <c r="C59" i="1"/>
  <c r="B59" i="1"/>
  <c r="H58" i="1"/>
  <c r="F58" i="1"/>
  <c r="E58" i="1"/>
  <c r="C58" i="1"/>
  <c r="B58" i="1"/>
  <c r="H57" i="1"/>
  <c r="F57" i="1"/>
  <c r="E57" i="1"/>
  <c r="C57" i="1"/>
  <c r="B57" i="1"/>
  <c r="E56" i="1"/>
  <c r="C56" i="1"/>
  <c r="B56" i="1"/>
  <c r="H55" i="1"/>
  <c r="F55" i="1"/>
  <c r="E55" i="1"/>
  <c r="J55" i="1" s="1"/>
  <c r="C55" i="1"/>
  <c r="B55" i="1"/>
  <c r="H54" i="1"/>
  <c r="F54" i="1"/>
  <c r="E54" i="1"/>
  <c r="J53" i="1" s="1"/>
  <c r="C54" i="1"/>
  <c r="B54" i="1"/>
  <c r="E53" i="1"/>
  <c r="C53" i="1"/>
  <c r="B53" i="1"/>
  <c r="H52" i="1"/>
  <c r="F52" i="1"/>
  <c r="E52" i="1"/>
  <c r="C52" i="1"/>
  <c r="B52" i="1"/>
  <c r="H51" i="1"/>
  <c r="F51" i="1"/>
  <c r="E51" i="1"/>
  <c r="C51" i="1"/>
  <c r="B51" i="1"/>
  <c r="H50" i="1"/>
  <c r="F50" i="1"/>
  <c r="E50" i="1"/>
  <c r="C50" i="1"/>
  <c r="B50" i="1"/>
  <c r="H49" i="1"/>
  <c r="F49" i="1"/>
  <c r="E49" i="1"/>
  <c r="C49" i="1"/>
  <c r="B49" i="1"/>
  <c r="E48" i="1"/>
  <c r="C48" i="1"/>
  <c r="B48" i="1"/>
  <c r="H47" i="1"/>
  <c r="F47" i="1"/>
  <c r="E47" i="1"/>
  <c r="J47" i="1" s="1"/>
  <c r="C47" i="1"/>
  <c r="B47" i="1"/>
  <c r="H46" i="1"/>
  <c r="F46" i="1"/>
  <c r="E46" i="1"/>
  <c r="J45" i="1" s="1"/>
  <c r="C46" i="1"/>
  <c r="B46" i="1"/>
  <c r="E45" i="1"/>
  <c r="C45" i="1"/>
  <c r="B45" i="1"/>
  <c r="H44" i="1"/>
  <c r="F44" i="1"/>
  <c r="E44" i="1"/>
  <c r="C44" i="1"/>
  <c r="B44" i="1"/>
  <c r="H43" i="1"/>
  <c r="F43" i="1"/>
  <c r="E43" i="1"/>
  <c r="C43" i="1"/>
  <c r="B43" i="1"/>
  <c r="H42" i="1"/>
  <c r="F42" i="1"/>
  <c r="E42" i="1"/>
  <c r="C42" i="1"/>
  <c r="B42" i="1"/>
  <c r="H41" i="1"/>
  <c r="F41" i="1"/>
  <c r="E41" i="1"/>
  <c r="C41" i="1"/>
  <c r="B41" i="1"/>
  <c r="E40" i="1"/>
  <c r="C40" i="1"/>
  <c r="B40" i="1"/>
  <c r="H39" i="1"/>
  <c r="F39" i="1"/>
  <c r="E39" i="1"/>
  <c r="J39" i="1" s="1"/>
  <c r="C39" i="1"/>
  <c r="B39" i="1"/>
  <c r="H38" i="1"/>
  <c r="F38" i="1"/>
  <c r="E38" i="1"/>
  <c r="C38" i="1"/>
  <c r="B38" i="1"/>
  <c r="J37" i="1"/>
  <c r="E37" i="1"/>
  <c r="C37" i="1"/>
  <c r="B37" i="1"/>
  <c r="H36" i="1"/>
  <c r="F36" i="1"/>
  <c r="E36" i="1"/>
  <c r="C36" i="1"/>
  <c r="B36" i="1"/>
  <c r="H35" i="1"/>
  <c r="F35" i="1"/>
  <c r="E35" i="1"/>
  <c r="C35" i="1"/>
  <c r="B35" i="1"/>
  <c r="H34" i="1"/>
  <c r="F34" i="1"/>
  <c r="E34" i="1"/>
  <c r="C34" i="1"/>
  <c r="B34" i="1"/>
  <c r="H33" i="1"/>
  <c r="F33" i="1"/>
  <c r="E33" i="1"/>
  <c r="C33" i="1"/>
  <c r="B33" i="1"/>
  <c r="E32" i="1"/>
  <c r="C32" i="1"/>
  <c r="B32" i="1"/>
  <c r="H31" i="1"/>
  <c r="F31" i="1"/>
  <c r="E31" i="1"/>
  <c r="J31" i="1" s="1"/>
  <c r="C31" i="1"/>
  <c r="B31" i="1"/>
  <c r="H30" i="1"/>
  <c r="F30" i="1"/>
  <c r="E30" i="1"/>
  <c r="C30" i="1"/>
  <c r="B30" i="1"/>
  <c r="J29" i="1"/>
  <c r="E29" i="1"/>
  <c r="C29" i="1"/>
  <c r="B29" i="1"/>
  <c r="H28" i="1"/>
  <c r="F28" i="1"/>
  <c r="E28" i="1"/>
  <c r="C28" i="1"/>
  <c r="B28" i="1"/>
  <c r="H27" i="1"/>
  <c r="F27" i="1"/>
  <c r="E27" i="1"/>
  <c r="C27" i="1"/>
  <c r="B27" i="1"/>
  <c r="H26" i="1"/>
  <c r="F26" i="1"/>
  <c r="E26" i="1"/>
  <c r="C26" i="1"/>
  <c r="B26" i="1"/>
  <c r="H25" i="1"/>
  <c r="F25" i="1"/>
  <c r="E25" i="1"/>
  <c r="C25" i="1"/>
  <c r="B25" i="1"/>
  <c r="E24" i="1"/>
  <c r="C24" i="1"/>
  <c r="B24" i="1"/>
  <c r="H23" i="1"/>
  <c r="F23" i="1"/>
  <c r="E23" i="1"/>
  <c r="C23" i="1"/>
  <c r="B23" i="1"/>
  <c r="H22" i="1"/>
  <c r="F22" i="1"/>
  <c r="E22" i="1"/>
  <c r="J21" i="1" s="1"/>
  <c r="C22" i="1"/>
  <c r="B22" i="1"/>
  <c r="E21" i="1"/>
  <c r="C21" i="1"/>
  <c r="B21" i="1"/>
  <c r="H20" i="1"/>
  <c r="F20" i="1"/>
  <c r="E20" i="1"/>
  <c r="C20" i="1"/>
  <c r="B20" i="1"/>
  <c r="H19" i="1"/>
  <c r="F19" i="1"/>
  <c r="E19" i="1"/>
  <c r="C19" i="1"/>
  <c r="B19" i="1"/>
  <c r="H18" i="1"/>
  <c r="F18" i="1"/>
  <c r="E18" i="1"/>
  <c r="C18" i="1"/>
  <c r="B18" i="1"/>
  <c r="H17" i="1"/>
  <c r="F17" i="1"/>
  <c r="E17" i="1"/>
  <c r="C17" i="1"/>
  <c r="B17" i="1"/>
  <c r="E16" i="1"/>
  <c r="C16" i="1"/>
  <c r="B16" i="1"/>
  <c r="H15" i="1"/>
  <c r="F15" i="1"/>
  <c r="E15" i="1"/>
  <c r="J15" i="1" s="1"/>
  <c r="C15" i="1"/>
  <c r="B15" i="1"/>
  <c r="H14" i="1"/>
  <c r="F14" i="1"/>
  <c r="E14" i="1"/>
  <c r="C14" i="1"/>
  <c r="B14" i="1"/>
  <c r="H13" i="1"/>
  <c r="F13" i="1"/>
  <c r="E13" i="1"/>
  <c r="C13" i="1"/>
  <c r="B13" i="1"/>
  <c r="H12" i="1"/>
  <c r="F12" i="1"/>
  <c r="E12" i="1"/>
  <c r="C12" i="1"/>
  <c r="B12" i="1"/>
  <c r="H11" i="1"/>
  <c r="F11" i="1"/>
  <c r="E11" i="1"/>
  <c r="C11" i="1"/>
  <c r="B11" i="1"/>
  <c r="H10" i="1"/>
  <c r="F10" i="1"/>
  <c r="E10" i="1"/>
  <c r="C10" i="1"/>
  <c r="B10" i="1"/>
  <c r="H9" i="1"/>
  <c r="F9" i="1"/>
  <c r="E9" i="1"/>
  <c r="C9" i="1"/>
  <c r="B9" i="1"/>
  <c r="E8" i="1"/>
  <c r="C8" i="1"/>
  <c r="B8" i="1"/>
  <c r="H7" i="1"/>
  <c r="F7" i="1"/>
  <c r="E7" i="1"/>
  <c r="J7" i="1" s="1"/>
  <c r="C7" i="1"/>
  <c r="B7" i="1"/>
  <c r="Q4" i="1"/>
  <c r="N80" i="1" s="1"/>
  <c r="L4" i="1"/>
  <c r="J4" i="1"/>
  <c r="F4" i="1"/>
  <c r="A4" i="1"/>
  <c r="A2" i="1"/>
  <c r="N1" i="1"/>
  <c r="A1"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21" authorId="0" shapeId="0">
      <text>
        <r>
          <rPr>
            <sz val="10"/>
            <color rgb="FF000000"/>
            <rFont val="Arial"/>
          </rPr>
          <t>με κλήρωση μπαίνει ένας από τους παίκτες που είναι στις θέσεις 5,6,7,8</t>
        </r>
      </text>
    </comment>
    <comment ref="D23" authorId="0" shapeId="0">
      <text>
        <r>
          <rPr>
            <sz val="10"/>
            <color rgb="FF000000"/>
            <rFont val="Arial"/>
          </rPr>
          <t xml:space="preserve">με κλήρωση μπαίνει ένας από τους παίκτες που είναι στις θέσεις 3,4
</t>
        </r>
      </text>
    </comment>
    <comment ref="D37"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3" authorId="0" shapeId="0">
      <text>
        <r>
          <rPr>
            <sz val="10"/>
            <color rgb="FF000000"/>
            <rFont val="Arial"/>
          </rPr>
          <t xml:space="preserve">με κλήρωση μπαίνει ένας από τους παίκτες που είναι στις θέσεις 3,4
</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comments3.xml><?xml version="1.0" encoding="utf-8"?>
<comments xmlns="http://schemas.openxmlformats.org/spreadsheetml/2006/main">
  <authors>
    <author/>
  </authors>
  <commentList>
    <comment ref="D7" authorId="0" shapeId="0">
      <text>
        <r>
          <rPr>
            <sz val="10"/>
            <color rgb="FF000000"/>
            <rFont val="Arial"/>
          </rPr>
          <t>Before making the draw:
On the Prep-sheet did you:
- fill in QA, WC's?
- fill in the Seed Positions?
- Sort?
If YES: continue making the draw
Otherwise: return to finish preparations</t>
        </r>
      </text>
    </comment>
    <comment ref="D15" authorId="0" shapeId="0">
      <text>
        <r>
          <rPr>
            <sz val="10"/>
            <color rgb="FF000000"/>
            <rFont val="Arial"/>
          </rPr>
          <t xml:space="preserve">Στη θέση 5 μπαίνει ο seeded 3 ή 4
</t>
        </r>
      </text>
    </comment>
    <comment ref="D29" authorId="0" shapeId="0">
      <text>
        <r>
          <rPr>
            <sz val="10"/>
            <color rgb="FF000000"/>
            <rFont val="Arial"/>
          </rPr>
          <t>Στη θέση 12 μπαίνει ο seeded 3 ή 4</t>
        </r>
      </text>
    </comment>
  </commentList>
</comments>
</file>

<file path=xl/sharedStrings.xml><?xml version="1.0" encoding="utf-8"?>
<sst xmlns="http://schemas.openxmlformats.org/spreadsheetml/2006/main" count="496" uniqueCount="246">
  <si>
    <t>ΚΥΡΙΩΣ ΤΑΜΠΛΟ</t>
  </si>
  <si>
    <t>Ημερομηνία</t>
  </si>
  <si>
    <t>Σύλλογος</t>
  </si>
  <si>
    <t>Πόλη</t>
  </si>
  <si>
    <t>κατηγορία</t>
  </si>
  <si>
    <t>Επιδιαιτητής</t>
  </si>
  <si>
    <t>St.</t>
  </si>
  <si>
    <t>Βαθμοί</t>
  </si>
  <si>
    <t>Seed</t>
  </si>
  <si>
    <t>Επίθετο</t>
  </si>
  <si>
    <t>Όνομα</t>
  </si>
  <si>
    <t>2ος Γύρος</t>
  </si>
  <si>
    <t>3ος Γύρος</t>
  </si>
  <si>
    <t>Προημιτελικοί</t>
  </si>
  <si>
    <t>Ημιτελικοί</t>
  </si>
  <si>
    <t>1</t>
  </si>
  <si>
    <t>2</t>
  </si>
  <si>
    <t>ΒΥΕ</t>
  </si>
  <si>
    <t>A</t>
  </si>
  <si>
    <t>3</t>
  </si>
  <si>
    <t>4</t>
  </si>
  <si>
    <t>Umpire</t>
  </si>
  <si>
    <t>5</t>
  </si>
  <si>
    <t>6</t>
  </si>
  <si>
    <t>7</t>
  </si>
  <si>
    <t>8</t>
  </si>
  <si>
    <t>9</t>
  </si>
  <si>
    <t>10</t>
  </si>
  <si>
    <t>11</t>
  </si>
  <si>
    <t>12</t>
  </si>
  <si>
    <t>13</t>
  </si>
  <si>
    <t>14</t>
  </si>
  <si>
    <t>15</t>
  </si>
  <si>
    <t>16</t>
  </si>
  <si>
    <t>B</t>
  </si>
  <si>
    <t>Φιναλίστ 1:</t>
  </si>
  <si>
    <t>17</t>
  </si>
  <si>
    <t>18</t>
  </si>
  <si>
    <t>19</t>
  </si>
  <si>
    <t>20</t>
  </si>
  <si>
    <t>21</t>
  </si>
  <si>
    <t>22</t>
  </si>
  <si>
    <t>23</t>
  </si>
  <si>
    <t>BYE</t>
  </si>
  <si>
    <t>24</t>
  </si>
  <si>
    <t>σ</t>
  </si>
  <si>
    <t>25</t>
  </si>
  <si>
    <t>26</t>
  </si>
  <si>
    <t>27</t>
  </si>
  <si>
    <t>28</t>
  </si>
  <si>
    <t>29</t>
  </si>
  <si>
    <t>30</t>
  </si>
  <si>
    <t>Τελικός</t>
  </si>
  <si>
    <t>Νικητής</t>
  </si>
  <si>
    <t>31</t>
  </si>
  <si>
    <t>32</t>
  </si>
  <si>
    <t>33</t>
  </si>
  <si>
    <t>34</t>
  </si>
  <si>
    <t>35</t>
  </si>
  <si>
    <t>36</t>
  </si>
  <si>
    <t>37</t>
  </si>
  <si>
    <t>38</t>
  </si>
  <si>
    <t>39</t>
  </si>
  <si>
    <t>40</t>
  </si>
  <si>
    <t>41</t>
  </si>
  <si>
    <t>42</t>
  </si>
  <si>
    <t>43</t>
  </si>
  <si>
    <t>44</t>
  </si>
  <si>
    <t>45</t>
  </si>
  <si>
    <t>46</t>
  </si>
  <si>
    <t>47</t>
  </si>
  <si>
    <t>48</t>
  </si>
  <si>
    <t>Φιναλίστ 2:</t>
  </si>
  <si>
    <t>49</t>
  </si>
  <si>
    <t>50</t>
  </si>
  <si>
    <t>51</t>
  </si>
  <si>
    <t>52</t>
  </si>
  <si>
    <t>53</t>
  </si>
  <si>
    <t>54</t>
  </si>
  <si>
    <t>55</t>
  </si>
  <si>
    <t>56</t>
  </si>
  <si>
    <t>57</t>
  </si>
  <si>
    <t>58</t>
  </si>
  <si>
    <t>59</t>
  </si>
  <si>
    <t>60</t>
  </si>
  <si>
    <t>61</t>
  </si>
  <si>
    <t>62</t>
  </si>
  <si>
    <t>63</t>
  </si>
  <si>
    <t>64</t>
  </si>
  <si>
    <t>Βαθμ. Αποδοχής</t>
  </si>
  <si>
    <t>#</t>
  </si>
  <si>
    <t>Seeded παίκτες</t>
  </si>
  <si>
    <t>Lucky Losers</t>
  </si>
  <si>
    <t>Αντικαθιστούν</t>
  </si>
  <si>
    <t>Κλήρωση:</t>
  </si>
  <si>
    <t>Ημερομ.</t>
  </si>
  <si>
    <t>Τελευταίος παίκτης ΑΑ</t>
  </si>
  <si>
    <t>Top ΑΑ</t>
  </si>
  <si>
    <t>Last ΑΑ</t>
  </si>
  <si>
    <t>Αντιπρόσωποι παικτών</t>
  </si>
  <si>
    <t>Βαθμ. Seed</t>
  </si>
  <si>
    <t>Υπογραφή Επιδιαιτητή</t>
  </si>
  <si>
    <t>Top seed</t>
  </si>
  <si>
    <t>Last seed</t>
  </si>
  <si>
    <t>ΣΤΑΥΡΟΣ</t>
  </si>
  <si>
    <t>ΓΕΩΡΓΙΟΣ</t>
  </si>
  <si>
    <t>ΔΗΜΗΤΡΗΣ</t>
  </si>
  <si>
    <t>Κατηγορίες</t>
  </si>
  <si>
    <t>Νικητής:</t>
  </si>
  <si>
    <t>ΝΙΚΌΛΑΟΣ</t>
  </si>
  <si>
    <t>ΠΡΟΚΡΙΜΜΑΤΙΚΑ 45+</t>
  </si>
  <si>
    <t>ΑΛΕΞΑΝΔΡΙΝΌΣ</t>
  </si>
  <si>
    <t>ΜΑΡΙΝΑΚΗΣ</t>
  </si>
  <si>
    <t>ΜΙΧΑΗΛ</t>
  </si>
  <si>
    <t>ΠΡΟΚ 1</t>
  </si>
  <si>
    <t>ΛΑΓΟΥΔΑΚΗΣ</t>
  </si>
  <si>
    <t>ΜΑΡΚΟΥΛΑΚΗΣ</t>
  </si>
  <si>
    <t>ΠΡΟΚ 2</t>
  </si>
  <si>
    <t>ΡΟΜΠΟΓΙΑΝΝΝΑΚΗΣ</t>
  </si>
  <si>
    <t>ΠΕΤΡΟΣ</t>
  </si>
  <si>
    <t>ΠΡΟΚ 3</t>
  </si>
  <si>
    <t>CU</t>
  </si>
  <si>
    <t xml:space="preserve">ΑΛΕΞΑΝΔΡΙΝΟΣ </t>
  </si>
  <si>
    <t>ΝΙΚΟΣ</t>
  </si>
  <si>
    <t>w/o</t>
  </si>
  <si>
    <t>ΑΛΕΞΑΝΔΡIΝΟΣ w/o</t>
  </si>
  <si>
    <t>ΧΑΤΖΗΔΑΚΗΣ</t>
  </si>
  <si>
    <t>60 61</t>
  </si>
  <si>
    <t>ΡΟΜΠΟΓΙΑΝΝΑΚΗΣ 61 61</t>
  </si>
  <si>
    <t>ΡΟΜΠΟΓΙΑΝΝΑΚΗΣ</t>
  </si>
  <si>
    <t>61 61</t>
  </si>
  <si>
    <t>ΤΣΟΥΡΒΕΛΟΥΔΗΣ</t>
  </si>
  <si>
    <t>62 50 ret</t>
  </si>
  <si>
    <t>ΜΑΘΙΟΥΛΑΚΗ</t>
  </si>
  <si>
    <t>63 64</t>
  </si>
  <si>
    <t xml:space="preserve">ΛΑΓΟΥΔΑΚΗΣ </t>
  </si>
  <si>
    <t>62 75</t>
  </si>
  <si>
    <t>ΛΑΓΟΥΔΑΚΗΣ 62 75</t>
  </si>
  <si>
    <t>ΨΑΡΟΥΔΑΚΗΣ</t>
  </si>
  <si>
    <t>ΟΡΦΑΝΟΥΔΑΚΗ</t>
  </si>
  <si>
    <t>ΑΛΕΞΑΝΔΡΙΔΗΣ</t>
  </si>
  <si>
    <t>61 46 103</t>
  </si>
  <si>
    <t>ΤΑΜΙΩΛΑΚΗΣ</t>
  </si>
  <si>
    <t>62 63</t>
  </si>
  <si>
    <t>ΠΑΓΙΟΣ</t>
  </si>
  <si>
    <t>62 64</t>
  </si>
  <si>
    <t>ΞΗΡΟΥΔΑΚΗΣ</t>
  </si>
  <si>
    <t>ΖΑΧΟΣ</t>
  </si>
  <si>
    <t>ΜΑΛΛΙΑΡΟΥΔΑΚΗΣ</t>
  </si>
  <si>
    <t>ΣΧΟΙΝΟΠΛΟΚΑΚΗΣ</t>
  </si>
  <si>
    <t>ΝΕΚΤΑΡΙΟΣ</t>
  </si>
  <si>
    <t>61 62</t>
  </si>
  <si>
    <t>ΑΝΥΦΑΝΤΑΚΗΣ</t>
  </si>
  <si>
    <t>ΓΑΡΕΦΑΛΑΚΗΣ</t>
  </si>
  <si>
    <t>60 64</t>
  </si>
  <si>
    <t>ΜΑΥΡΟΜΑΤΗΣ</t>
  </si>
  <si>
    <t>ΚΑΡΓΑΤΖΗΣ</t>
  </si>
  <si>
    <t>ΝΙΝΟΣ</t>
  </si>
  <si>
    <t>ΔΙΑΛΕΚΤΑΚΗΣ</t>
  </si>
  <si>
    <t>26 62 104</t>
  </si>
  <si>
    <t>ΖΟΓΛΟΠΙΤΗΣ</t>
  </si>
  <si>
    <t>63 36 102</t>
  </si>
  <si>
    <t>ΣΦΕΝΔΟΥΡΑΚΗΣ</t>
  </si>
  <si>
    <t>ΧΑΛΕΠΗΣ</t>
  </si>
  <si>
    <t>60 60</t>
  </si>
  <si>
    <t>ΔΕΛΑΚΗΣ</t>
  </si>
  <si>
    <t>ΜΠΟΓΡΗΣ</t>
  </si>
  <si>
    <t>ΠΑΝΑΓΙΩΤΙΔΗΣ</t>
  </si>
  <si>
    <t>ΓΑΛΕΡΟΣ</t>
  </si>
  <si>
    <t>ΚΟΥΓΙΟΥΜΟΥΤΖΗΣ</t>
  </si>
  <si>
    <t>ΚΑΦΕΤΖΑΚΗΣ</t>
  </si>
  <si>
    <t>36 61 107</t>
  </si>
  <si>
    <t xml:space="preserve">ΚΟΚΚΑΛΗΣ </t>
  </si>
  <si>
    <t>ΜΑΓΚΑΝΑ</t>
  </si>
  <si>
    <t>64 61</t>
  </si>
  <si>
    <t>ΜΑΡΗ</t>
  </si>
  <si>
    <t>26 64 106</t>
  </si>
  <si>
    <t>ΣΩΜΑΡΑΚΗ</t>
  </si>
  <si>
    <t>46 60 107</t>
  </si>
  <si>
    <t>ΤΣΑΚΙΡΟΓΛΟΥ</t>
  </si>
  <si>
    <t>ΝΙΚΟΠΟΥΛΟΥ</t>
  </si>
  <si>
    <t>62 60</t>
  </si>
  <si>
    <t>ΧΟΥΔΕΤΣΑΝΑΚΗΣ</t>
  </si>
  <si>
    <t>62 46 103</t>
  </si>
  <si>
    <t>06 63 107</t>
  </si>
  <si>
    <t>75 75</t>
  </si>
  <si>
    <t>ΑΛΕΞΑΝΔΡΙΝΟΣ</t>
  </si>
  <si>
    <t>46 62 104</t>
  </si>
  <si>
    <t>46 76 107</t>
  </si>
  <si>
    <t>64 64</t>
  </si>
  <si>
    <t>63 62</t>
  </si>
  <si>
    <t>ΚΟΝΤΑΞΑΚΗΣ</t>
  </si>
  <si>
    <t>61 63</t>
  </si>
  <si>
    <t>60 62</t>
  </si>
  <si>
    <t>63 63</t>
  </si>
  <si>
    <t>62 62</t>
  </si>
  <si>
    <t>ΡΑΜΟΥΤΣΑΚΗ</t>
  </si>
  <si>
    <t>64 75</t>
  </si>
  <si>
    <t xml:space="preserve">ΠΑΓΙΟΣ </t>
  </si>
  <si>
    <t>46 63 103</t>
  </si>
  <si>
    <t>64 62</t>
  </si>
  <si>
    <t>61 64</t>
  </si>
  <si>
    <t>46 62 103</t>
  </si>
  <si>
    <t>63 76</t>
  </si>
  <si>
    <t>46 63 108</t>
  </si>
  <si>
    <t>76, 62</t>
  </si>
  <si>
    <t xml:space="preserve">ΑΝΥΦΑΝΤΑΚΗΣ </t>
  </si>
  <si>
    <t>wo</t>
  </si>
  <si>
    <t xml:space="preserve">ΚΟΥΝΑΛΗΣ </t>
  </si>
  <si>
    <t>36, 63 (10-5)</t>
  </si>
  <si>
    <t xml:space="preserve">ΝΤΙΝΟΠΟΥΛΟΣ </t>
  </si>
  <si>
    <t>61, 36 (10-3)</t>
  </si>
  <si>
    <t xml:space="preserve">ΣΑΡΑΝΤΙΔΗΣ </t>
  </si>
  <si>
    <t xml:space="preserve">ΚΑΛΟΓΡΙΔΑΚΗΣ </t>
  </si>
  <si>
    <t xml:space="preserve">ΜΥΓΙΑΚΗΣ </t>
  </si>
  <si>
    <t>64, 63</t>
  </si>
  <si>
    <t xml:space="preserve">ΧΟΥΔΕΤΣΑΝΑΚΗΣ </t>
  </si>
  <si>
    <t>ΚΟΚΚΙΝΑΚΗΣ</t>
  </si>
  <si>
    <t>76, 63</t>
  </si>
  <si>
    <t xml:space="preserve">ΛΑΜΠΡΟΥ  </t>
  </si>
  <si>
    <t xml:space="preserve">ΚΟΛΕΤΖΑΚΗΣ </t>
  </si>
  <si>
    <t>62, 26 (11-9)</t>
  </si>
  <si>
    <t xml:space="preserve">ΚΑΦΕΤΖΑΚΗΣ </t>
  </si>
  <si>
    <t xml:space="preserve">ΜΑΡΙΔΑΚΗΣ </t>
  </si>
  <si>
    <t>63, 46 (10-3)</t>
  </si>
  <si>
    <t xml:space="preserve">ΜΑΤΖΟΡΑΚΗΣ </t>
  </si>
  <si>
    <t xml:space="preserve">ΚΕΝΔΡΙΣΤΑΚΗΣ </t>
  </si>
  <si>
    <t>60, 63</t>
  </si>
  <si>
    <t xml:space="preserve">ΓΚΑΛΑΝΑΚΗΣ </t>
  </si>
  <si>
    <t>60, 60</t>
  </si>
  <si>
    <t xml:space="preserve">ΒΑΣΙΛΑΚΗΣ  </t>
  </si>
  <si>
    <t xml:space="preserve">ΚΟΝΤΑΞΑΚΗΣ </t>
  </si>
  <si>
    <t xml:space="preserve">ΚΑΛΛΗΣ </t>
  </si>
  <si>
    <t>60, 62</t>
  </si>
  <si>
    <t xml:space="preserve">ΚΑΡΓΑΤΖΗΣ </t>
  </si>
  <si>
    <t>61, 60</t>
  </si>
  <si>
    <t xml:space="preserve">ΓΑΛΕΡΟΣ </t>
  </si>
  <si>
    <t>64, 61</t>
  </si>
  <si>
    <t>62, 64</t>
  </si>
  <si>
    <t>63, 62</t>
  </si>
  <si>
    <t>62, 62</t>
  </si>
  <si>
    <t>63 26 (10-1)</t>
  </si>
  <si>
    <t>61, 62</t>
  </si>
  <si>
    <t xml:space="preserve">ΜΑΛΛΙΑΡΟΥΔΑΚΗΣ </t>
  </si>
  <si>
    <t>Επιδιαιτής</t>
  </si>
  <si>
    <t>2ο Παγκρήτιο Βετεράνων 13-15/05/2016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</si>
</sst>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yy\ h:mm:ss"/>
  </numFmts>
  <fonts count="38" x14ac:knownFonts="1">
    <font>
      <sz val="11"/>
      <color theme="1"/>
      <name val="Calibri"/>
      <family val="2"/>
      <charset val="161"/>
      <scheme val="minor"/>
    </font>
    <font>
      <b/>
      <sz val="20"/>
      <color rgb="FF000000"/>
      <name val="Arial"/>
    </font>
    <font>
      <sz val="20"/>
      <color rgb="FFFFFFFF"/>
      <name val="Arial"/>
    </font>
    <font>
      <b/>
      <sz val="14"/>
      <color rgb="FF000000"/>
      <name val="Arial"/>
    </font>
    <font>
      <b/>
      <i/>
      <sz val="10"/>
      <color rgb="FF000000"/>
      <name val="Arial"/>
    </font>
    <font>
      <sz val="10"/>
      <color rgb="FFFFFFFF"/>
      <name val="Arial"/>
    </font>
    <font>
      <b/>
      <sz val="9"/>
      <color rgb="FF000000"/>
      <name val="Arial"/>
    </font>
    <font>
      <b/>
      <sz val="7"/>
      <color rgb="FF000000"/>
      <name val="Arial"/>
    </font>
    <font>
      <b/>
      <sz val="7"/>
      <color rgb="FFFFFFFF"/>
      <name val="Arial"/>
    </font>
    <font>
      <b/>
      <sz val="8"/>
      <color rgb="FF000000"/>
      <name val="Arial"/>
    </font>
    <font>
      <sz val="10"/>
      <name val="Arial"/>
    </font>
    <font>
      <b/>
      <sz val="10"/>
      <color rgb="FF000000"/>
      <name val="Arial"/>
    </font>
    <font>
      <b/>
      <sz val="8"/>
      <color rgb="FFFFFFFF"/>
      <name val="Arial"/>
    </font>
    <font>
      <sz val="7"/>
      <color rgb="FF000000"/>
      <name val="Arial"/>
    </font>
    <font>
      <sz val="7"/>
      <color rgb="FFFFFFFF"/>
      <name val="Arial"/>
    </font>
    <font>
      <sz val="6"/>
      <color rgb="FF000000"/>
      <name val="Arial"/>
    </font>
    <font>
      <sz val="6"/>
      <color rgb="FFFFFFFF"/>
      <name val="Arial"/>
    </font>
    <font>
      <sz val="8"/>
      <color rgb="FF000000"/>
      <name val="Arial"/>
    </font>
    <font>
      <sz val="8"/>
      <color rgb="FF00FF00"/>
      <name val="Arial"/>
    </font>
    <font>
      <i/>
      <sz val="6"/>
      <color rgb="FF00FFFF"/>
      <name val="Arial"/>
    </font>
    <font>
      <i/>
      <sz val="7"/>
      <color rgb="FF000000"/>
      <name val="Arial"/>
    </font>
    <font>
      <sz val="8"/>
      <color rgb="FFFFFFFF"/>
      <name val="Arial"/>
    </font>
    <font>
      <i/>
      <sz val="8"/>
      <color rgb="FF000000"/>
      <name val="Arial"/>
    </font>
    <font>
      <i/>
      <sz val="6"/>
      <color rgb="FFFFFFFF"/>
      <name val="Arial"/>
    </font>
    <font>
      <sz val="10"/>
      <color rgb="FF000000"/>
      <name val="Arial"/>
    </font>
    <font>
      <b/>
      <sz val="12"/>
      <color rgb="FF000000"/>
      <name val="Arial"/>
    </font>
    <font>
      <sz val="20"/>
      <color rgb="FF000000"/>
      <name val="Arial"/>
    </font>
    <font>
      <sz val="8"/>
      <color rgb="FFFFFF00"/>
      <name val="Arial"/>
    </font>
    <font>
      <sz val="8"/>
      <color rgb="FF00FFFF"/>
      <name val="Arial"/>
    </font>
    <font>
      <sz val="8"/>
      <color rgb="FFCCFFFF"/>
      <name val="Arial"/>
    </font>
    <font>
      <b/>
      <sz val="10"/>
      <name val="Arial"/>
    </font>
    <font>
      <i/>
      <sz val="8"/>
      <color rgb="FFFFFFFF"/>
      <name val="Arial"/>
    </font>
    <font>
      <sz val="11"/>
      <color rgb="FF000000"/>
      <name val="Arial"/>
    </font>
    <font>
      <sz val="14"/>
      <color rgb="FF000000"/>
      <name val="Arial"/>
    </font>
    <font>
      <sz val="14"/>
      <color rgb="FFFFFFFF"/>
      <name val="Arial"/>
    </font>
    <font>
      <b/>
      <u/>
      <sz val="14"/>
      <name val="Arial"/>
    </font>
    <font>
      <b/>
      <sz val="7"/>
      <color theme="1"/>
      <name val="Arial"/>
      <family val="2"/>
      <charset val="161"/>
    </font>
    <font>
      <b/>
      <sz val="14"/>
      <color theme="1"/>
      <name val="Calibri"/>
      <family val="2"/>
      <charset val="161"/>
      <scheme val="minor"/>
    </font>
  </fonts>
  <fills count="10">
    <fill>
      <patternFill patternType="none"/>
    </fill>
    <fill>
      <patternFill patternType="gray125"/>
    </fill>
    <fill>
      <patternFill patternType="solid">
        <fgColor rgb="FFEAEAEA"/>
        <bgColor rgb="FFEAEAEA"/>
      </patternFill>
    </fill>
    <fill>
      <patternFill patternType="solid">
        <fgColor rgb="FFFFFF00"/>
        <bgColor rgb="FFFFFF00"/>
      </patternFill>
    </fill>
    <fill>
      <patternFill patternType="solid">
        <fgColor rgb="FFFFFFFF"/>
        <bgColor rgb="FFFFFFFF"/>
      </patternFill>
    </fill>
    <fill>
      <patternFill patternType="solid">
        <fgColor rgb="FFFDFFBF"/>
        <bgColor rgb="FFFDFFBF"/>
      </patternFill>
    </fill>
    <fill>
      <patternFill patternType="solid">
        <fgColor rgb="FF00FFFF"/>
        <bgColor rgb="FF00FFFF"/>
      </patternFill>
    </fill>
    <fill>
      <patternFill patternType="solid">
        <fgColor rgb="FFDDDDDD"/>
        <bgColor rgb="FFDDDDDD"/>
      </patternFill>
    </fill>
    <fill>
      <patternFill patternType="solid">
        <fgColor theme="7" tint="0.79998168889431442"/>
        <bgColor rgb="FFEAEAEA"/>
      </patternFill>
    </fill>
    <fill>
      <patternFill patternType="solid">
        <fgColor theme="7" tint="0.79998168889431442"/>
        <bgColor indexed="64"/>
      </patternFill>
    </fill>
  </fills>
  <borders count="17">
    <border>
      <left/>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57">
    <xf numFmtId="0" fontId="0" fillId="0" borderId="0" xfId="0"/>
    <xf numFmtId="49" fontId="2" fillId="0" borderId="0" xfId="0" applyNumberFormat="1" applyFont="1" applyAlignment="1">
      <alignment vertical="top"/>
    </xf>
    <xf numFmtId="49" fontId="0" fillId="0" borderId="0" xfId="0" applyNumberFormat="1" applyFont="1"/>
    <xf numFmtId="49" fontId="7" fillId="2" borderId="0" xfId="0" applyNumberFormat="1" applyFont="1" applyFill="1" applyBorder="1" applyAlignment="1">
      <alignment vertical="center"/>
    </xf>
    <xf numFmtId="49" fontId="8" fillId="2" borderId="0" xfId="0" applyNumberFormat="1" applyFont="1" applyFill="1" applyBorder="1" applyAlignment="1">
      <alignment vertical="center"/>
    </xf>
    <xf numFmtId="49" fontId="7" fillId="2" borderId="0" xfId="0" applyNumberFormat="1" applyFont="1" applyFill="1" applyBorder="1" applyAlignment="1">
      <alignment horizontal="right" vertical="center"/>
    </xf>
    <xf numFmtId="49" fontId="9" fillId="0" borderId="1" xfId="0" applyNumberFormat="1" applyFont="1" applyBorder="1" applyAlignment="1">
      <alignment vertical="center"/>
    </xf>
    <xf numFmtId="49" fontId="11" fillId="0" borderId="1" xfId="0" applyNumberFormat="1" applyFont="1" applyBorder="1" applyAlignment="1">
      <alignment vertical="center"/>
    </xf>
    <xf numFmtId="49" fontId="13" fillId="2" borderId="2" xfId="0" applyNumberFormat="1" applyFont="1" applyFill="1" applyBorder="1" applyAlignment="1">
      <alignment horizontal="right" vertical="center"/>
    </xf>
    <xf numFmtId="49" fontId="13" fillId="2" borderId="2" xfId="0" applyNumberFormat="1" applyFont="1" applyFill="1" applyBorder="1" applyAlignment="1">
      <alignment horizontal="center" vertical="center"/>
    </xf>
    <xf numFmtId="49" fontId="13" fillId="2" borderId="2" xfId="0" applyNumberFormat="1" applyFont="1" applyFill="1" applyBorder="1" applyAlignment="1">
      <alignment horizontal="left" vertical="center"/>
    </xf>
    <xf numFmtId="49" fontId="14" fillId="2" borderId="2" xfId="0" applyNumberFormat="1" applyFont="1" applyFill="1" applyBorder="1" applyAlignment="1">
      <alignment horizontal="center" vertical="center"/>
    </xf>
    <xf numFmtId="49" fontId="14" fillId="2" borderId="2" xfId="0" applyNumberFormat="1" applyFont="1" applyFill="1" applyBorder="1" applyAlignment="1">
      <alignment vertical="center"/>
    </xf>
    <xf numFmtId="49" fontId="15" fillId="2" borderId="0" xfId="0" applyNumberFormat="1" applyFont="1" applyFill="1" applyBorder="1" applyAlignment="1">
      <alignment horizontal="righ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left" vertical="center"/>
    </xf>
    <xf numFmtId="49" fontId="0" fillId="0" borderId="0" xfId="0" applyNumberFormat="1" applyFont="1" applyAlignment="1">
      <alignment vertical="center"/>
    </xf>
    <xf numFmtId="49" fontId="9" fillId="2" borderId="0" xfId="0" applyNumberFormat="1" applyFont="1" applyFill="1" applyBorder="1" applyAlignment="1">
      <alignment horizontal="center" vertical="center"/>
    </xf>
    <xf numFmtId="0" fontId="17" fillId="0" borderId="3" xfId="0" applyFont="1" applyBorder="1" applyAlignment="1">
      <alignment vertical="center"/>
    </xf>
    <xf numFmtId="0" fontId="18" fillId="3" borderId="3" xfId="0" applyFont="1" applyFill="1" applyBorder="1" applyAlignment="1">
      <alignment horizontal="center"/>
    </xf>
    <xf numFmtId="0" fontId="9" fillId="0" borderId="3" xfId="0" applyFont="1" applyBorder="1" applyAlignment="1">
      <alignment vertical="center"/>
    </xf>
    <xf numFmtId="49" fontId="17" fillId="2" borderId="0" xfId="0" applyNumberFormat="1" applyFont="1" applyFill="1" applyBorder="1" applyAlignment="1">
      <alignment horizontal="center" vertical="center"/>
    </xf>
    <xf numFmtId="0" fontId="18" fillId="3" borderId="3" xfId="0" applyFont="1" applyFill="1" applyBorder="1" applyAlignment="1">
      <alignment horizontal="right" wrapText="1"/>
    </xf>
    <xf numFmtId="0" fontId="19" fillId="3" borderId="5" xfId="0" applyFont="1" applyFill="1" applyBorder="1" applyAlignment="1">
      <alignment horizontal="right"/>
    </xf>
    <xf numFmtId="0" fontId="10" fillId="3" borderId="7" xfId="0" applyFont="1" applyFill="1" applyBorder="1" applyAlignment="1">
      <alignment wrapText="1"/>
    </xf>
    <xf numFmtId="0" fontId="17" fillId="0" borderId="8" xfId="0" applyFont="1" applyBorder="1" applyAlignment="1">
      <alignment vertical="center"/>
    </xf>
    <xf numFmtId="0" fontId="17" fillId="0" borderId="6" xfId="0" applyFont="1" applyBorder="1" applyAlignment="1">
      <alignment horizontal="center" vertical="center"/>
    </xf>
    <xf numFmtId="0" fontId="10" fillId="3" borderId="9" xfId="0" applyFont="1" applyFill="1" applyBorder="1" applyAlignment="1">
      <alignment wrapText="1"/>
    </xf>
    <xf numFmtId="0" fontId="14" fillId="0" borderId="0" xfId="0" applyFont="1" applyAlignment="1">
      <alignment horizontal="right" vertical="center"/>
    </xf>
    <xf numFmtId="0" fontId="10" fillId="3" borderId="11" xfId="0" applyFont="1" applyFill="1" applyBorder="1" applyAlignment="1">
      <alignment wrapText="1"/>
    </xf>
    <xf numFmtId="0" fontId="19" fillId="3" borderId="9" xfId="0" applyFont="1" applyFill="1" applyBorder="1" applyAlignment="1">
      <alignment horizontal="right"/>
    </xf>
    <xf numFmtId="0" fontId="20" fillId="4" borderId="0" xfId="0" applyFont="1" applyFill="1" applyBorder="1" applyAlignment="1">
      <alignment horizontal="right" vertical="center"/>
    </xf>
    <xf numFmtId="0" fontId="10" fillId="3" borderId="0" xfId="0" applyFont="1" applyFill="1" applyBorder="1" applyAlignment="1">
      <alignment wrapText="1"/>
    </xf>
    <xf numFmtId="0" fontId="17" fillId="0" borderId="12" xfId="0" applyFont="1" applyBorder="1" applyAlignment="1">
      <alignment horizontal="center" vertical="center"/>
    </xf>
    <xf numFmtId="0" fontId="21" fillId="4" borderId="7" xfId="0" applyFont="1" applyFill="1" applyBorder="1" applyAlignment="1">
      <alignment vertical="center"/>
    </xf>
    <xf numFmtId="49" fontId="10" fillId="5" borderId="0" xfId="0" applyNumberFormat="1" applyFont="1" applyFill="1" applyBorder="1" applyAlignment="1">
      <alignment wrapText="1"/>
    </xf>
    <xf numFmtId="49" fontId="13" fillId="5" borderId="0" xfId="0" applyNumberFormat="1" applyFont="1" applyFill="1" applyBorder="1" applyAlignment="1">
      <alignment horizontal="center" vertical="center"/>
    </xf>
    <xf numFmtId="49" fontId="17" fillId="5" borderId="0" xfId="0" applyNumberFormat="1" applyFont="1" applyFill="1" applyBorder="1" applyAlignment="1">
      <alignment vertical="center"/>
    </xf>
    <xf numFmtId="0" fontId="17" fillId="5" borderId="3" xfId="0" applyFont="1" applyFill="1" applyBorder="1" applyAlignment="1">
      <alignment vertical="center"/>
    </xf>
    <xf numFmtId="49" fontId="10" fillId="5" borderId="3" xfId="0" applyNumberFormat="1" applyFont="1" applyFill="1" applyBorder="1" applyAlignment="1">
      <alignment wrapText="1"/>
    </xf>
    <xf numFmtId="0" fontId="10" fillId="4" borderId="0" xfId="0" applyFont="1" applyFill="1" applyBorder="1" applyAlignment="1">
      <alignment wrapText="1"/>
    </xf>
    <xf numFmtId="0" fontId="14" fillId="5" borderId="12" xfId="0" applyFont="1" applyFill="1" applyBorder="1" applyAlignment="1">
      <alignment horizontal="right" vertical="center"/>
    </xf>
    <xf numFmtId="0" fontId="17" fillId="5" borderId="8" xfId="0" applyFont="1" applyFill="1" applyBorder="1" applyAlignment="1">
      <alignment vertical="center"/>
    </xf>
    <xf numFmtId="49" fontId="17" fillId="5" borderId="3" xfId="0" applyNumberFormat="1" applyFont="1" applyFill="1" applyBorder="1" applyAlignment="1">
      <alignment vertical="center"/>
    </xf>
    <xf numFmtId="49" fontId="10" fillId="5" borderId="9" xfId="0" applyNumberFormat="1" applyFont="1" applyFill="1" applyBorder="1" applyAlignment="1">
      <alignment wrapText="1"/>
    </xf>
    <xf numFmtId="49" fontId="17" fillId="5" borderId="6" xfId="0" applyNumberFormat="1" applyFont="1" applyFill="1" applyBorder="1" applyAlignment="1">
      <alignment horizontal="center" vertical="center"/>
    </xf>
    <xf numFmtId="49" fontId="17" fillId="5" borderId="12" xfId="0" applyNumberFormat="1" applyFont="1" applyFill="1" applyBorder="1" applyAlignment="1">
      <alignment vertical="center"/>
    </xf>
    <xf numFmtId="49" fontId="17" fillId="5" borderId="10" xfId="0" applyNumberFormat="1" applyFont="1" applyFill="1" applyBorder="1" applyAlignment="1">
      <alignment vertical="center"/>
    </xf>
    <xf numFmtId="0" fontId="7" fillId="2" borderId="1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49" fontId="7" fillId="2" borderId="13" xfId="0" applyNumberFormat="1" applyFont="1" applyFill="1" applyBorder="1" applyAlignment="1">
      <alignment horizontal="center" vertical="center"/>
    </xf>
    <xf numFmtId="49" fontId="7" fillId="2" borderId="4" xfId="0" applyNumberFormat="1" applyFont="1" applyFill="1" applyBorder="1" applyAlignment="1">
      <alignment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8" fillId="2" borderId="5" xfId="0" applyNumberFormat="1" applyFont="1" applyFill="1" applyBorder="1" applyAlignment="1">
      <alignment vertical="center"/>
    </xf>
    <xf numFmtId="49" fontId="7" fillId="2" borderId="1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49" fontId="7" fillId="0" borderId="4" xfId="0" applyNumberFormat="1" applyFont="1" applyBorder="1" applyAlignment="1">
      <alignment horizontal="left" vertical="center"/>
    </xf>
    <xf numFmtId="49" fontId="8" fillId="4" borderId="5" xfId="0" applyNumberFormat="1" applyFont="1" applyFill="1" applyBorder="1" applyAlignment="1">
      <alignment vertical="center"/>
    </xf>
    <xf numFmtId="49" fontId="13" fillId="0" borderId="6" xfId="0" applyNumberFormat="1" applyFont="1" applyBorder="1" applyAlignment="1">
      <alignment vertical="center"/>
    </xf>
    <xf numFmtId="49" fontId="13" fillId="0" borderId="12" xfId="0" applyNumberFormat="1" applyFont="1" applyBorder="1" applyAlignment="1">
      <alignment vertical="center"/>
    </xf>
    <xf numFmtId="49" fontId="13" fillId="0" borderId="7" xfId="0" applyNumberFormat="1" applyFont="1" applyBorder="1" applyAlignment="1">
      <alignment horizontal="right" vertical="center"/>
    </xf>
    <xf numFmtId="49" fontId="13" fillId="0" borderId="6" xfId="0" applyNumberFormat="1" applyFont="1" applyBorder="1" applyAlignment="1">
      <alignment horizontal="center" vertical="center"/>
    </xf>
    <xf numFmtId="0" fontId="13" fillId="4" borderId="7" xfId="0" applyFont="1" applyFill="1" applyBorder="1" applyAlignment="1">
      <alignment vertical="center"/>
    </xf>
    <xf numFmtId="0" fontId="13" fillId="4" borderId="12" xfId="0" applyFont="1" applyFill="1" applyBorder="1" applyAlignment="1">
      <alignment vertical="center"/>
    </xf>
    <xf numFmtId="49" fontId="13" fillId="4" borderId="7" xfId="0" applyNumberFormat="1" applyFont="1" applyFill="1" applyBorder="1" applyAlignment="1">
      <alignment vertical="center"/>
    </xf>
    <xf numFmtId="49" fontId="14" fillId="0" borderId="12" xfId="0" applyNumberFormat="1" applyFont="1" applyBorder="1" applyAlignment="1">
      <alignment vertical="center"/>
    </xf>
    <xf numFmtId="49" fontId="7" fillId="4" borderId="6" xfId="0" applyNumberFormat="1" applyFont="1" applyFill="1" applyBorder="1" applyAlignment="1">
      <alignment vertical="center"/>
    </xf>
    <xf numFmtId="49" fontId="7" fillId="2" borderId="12" xfId="0" applyNumberFormat="1" applyFont="1" applyFill="1" applyBorder="1" applyAlignment="1">
      <alignment vertical="center"/>
    </xf>
    <xf numFmtId="49" fontId="14" fillId="2" borderId="7" xfId="0" applyNumberFormat="1" applyFont="1" applyFill="1" applyBorder="1" applyAlignment="1">
      <alignment vertical="center"/>
    </xf>
    <xf numFmtId="49" fontId="13" fillId="0" borderId="10" xfId="0" applyNumberFormat="1" applyFont="1" applyBorder="1" applyAlignment="1">
      <alignment vertical="center"/>
    </xf>
    <xf numFmtId="49" fontId="13" fillId="0" borderId="0" xfId="0" applyNumberFormat="1" applyFont="1" applyAlignment="1">
      <alignment vertical="center"/>
    </xf>
    <xf numFmtId="49" fontId="13" fillId="0" borderId="11" xfId="0" applyNumberFormat="1" applyFont="1" applyBorder="1" applyAlignment="1">
      <alignment horizontal="right" vertical="center"/>
    </xf>
    <xf numFmtId="49" fontId="13" fillId="0" borderId="10" xfId="0" applyNumberFormat="1" applyFont="1" applyBorder="1" applyAlignment="1">
      <alignment horizontal="center" vertical="center"/>
    </xf>
    <xf numFmtId="0" fontId="13" fillId="4" borderId="11" xfId="0" applyFont="1" applyFill="1" applyBorder="1" applyAlignment="1">
      <alignment vertical="center"/>
    </xf>
    <xf numFmtId="0" fontId="13" fillId="4" borderId="0" xfId="0" applyFont="1" applyFill="1" applyBorder="1" applyAlignment="1">
      <alignment vertical="center"/>
    </xf>
    <xf numFmtId="49" fontId="13" fillId="4" borderId="11" xfId="0" applyNumberFormat="1" applyFont="1" applyFill="1" applyBorder="1" applyAlignment="1">
      <alignment vertical="center"/>
    </xf>
    <xf numFmtId="0" fontId="13" fillId="0" borderId="8" xfId="0" applyFont="1" applyBorder="1" applyAlignment="1">
      <alignment vertical="center"/>
    </xf>
    <xf numFmtId="49" fontId="14" fillId="0" borderId="3" xfId="0" applyNumberFormat="1" applyFont="1" applyBorder="1" applyAlignment="1">
      <alignment vertical="center"/>
    </xf>
    <xf numFmtId="49" fontId="13" fillId="0" borderId="3" xfId="0" applyNumberFormat="1" applyFont="1" applyBorder="1" applyAlignment="1">
      <alignment vertical="center"/>
    </xf>
    <xf numFmtId="49" fontId="13" fillId="0" borderId="8" xfId="0" applyNumberFormat="1" applyFont="1" applyBorder="1" applyAlignment="1">
      <alignment vertical="center"/>
    </xf>
    <xf numFmtId="49" fontId="13" fillId="0" borderId="9" xfId="0" applyNumberFormat="1" applyFont="1" applyBorder="1" applyAlignment="1">
      <alignment horizontal="right" vertical="center"/>
    </xf>
    <xf numFmtId="0" fontId="13" fillId="2" borderId="6" xfId="0" applyFont="1" applyFill="1" applyBorder="1" applyAlignment="1">
      <alignment vertical="center"/>
    </xf>
    <xf numFmtId="49" fontId="13" fillId="2" borderId="12" xfId="0" applyNumberFormat="1" applyFont="1" applyFill="1" applyBorder="1" applyAlignment="1">
      <alignment horizontal="right" vertical="center"/>
    </xf>
    <xf numFmtId="49" fontId="13" fillId="2" borderId="7" xfId="0" applyNumberFormat="1" applyFont="1" applyFill="1" applyBorder="1" applyAlignment="1">
      <alignment horizontal="righ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7" fillId="2" borderId="9" xfId="0" applyFont="1" applyFill="1" applyBorder="1" applyAlignment="1">
      <alignment vertical="center"/>
    </xf>
    <xf numFmtId="0" fontId="13" fillId="0" borderId="11" xfId="0" applyFont="1" applyBorder="1" applyAlignment="1">
      <alignment horizontal="right" vertical="center"/>
    </xf>
    <xf numFmtId="0" fontId="13" fillId="0" borderId="9" xfId="0" applyFont="1" applyBorder="1" applyAlignment="1">
      <alignment horizontal="right" vertical="center"/>
    </xf>
    <xf numFmtId="49" fontId="13" fillId="0" borderId="8" xfId="0" applyNumberFormat="1" applyFont="1" applyBorder="1" applyAlignment="1">
      <alignment horizontal="center" vertical="center"/>
    </xf>
    <xf numFmtId="0" fontId="13" fillId="4" borderId="9" xfId="0" applyFont="1" applyFill="1" applyBorder="1" applyAlignment="1">
      <alignment vertical="center"/>
    </xf>
    <xf numFmtId="0" fontId="13" fillId="4" borderId="3" xfId="0" applyFont="1" applyFill="1" applyBorder="1" applyAlignment="1">
      <alignment vertical="center"/>
    </xf>
    <xf numFmtId="49" fontId="13" fillId="4" borderId="9" xfId="0" applyNumberFormat="1" applyFont="1" applyFill="1" applyBorder="1" applyAlignment="1">
      <alignment vertical="center"/>
    </xf>
    <xf numFmtId="0" fontId="23" fillId="4" borderId="9" xfId="0" applyFont="1" applyFill="1" applyBorder="1" applyAlignment="1">
      <alignment horizontal="right" vertical="center"/>
    </xf>
    <xf numFmtId="0" fontId="0" fillId="0" borderId="0" xfId="0" applyFont="1" applyAlignment="1">
      <alignment wrapText="1"/>
    </xf>
    <xf numFmtId="49" fontId="2" fillId="0" borderId="0" xfId="0" applyNumberFormat="1" applyFont="1" applyFill="1" applyBorder="1" applyAlignment="1">
      <alignment vertical="top"/>
    </xf>
    <xf numFmtId="49" fontId="4" fillId="0" borderId="0" xfId="0" applyNumberFormat="1" applyFont="1" applyFill="1" applyBorder="1"/>
    <xf numFmtId="49" fontId="24" fillId="0" borderId="0" xfId="0" applyNumberFormat="1" applyFont="1" applyFill="1" applyBorder="1"/>
    <xf numFmtId="49" fontId="5" fillId="0" borderId="0" xfId="0" applyNumberFormat="1" applyFont="1" applyFill="1" applyBorder="1"/>
    <xf numFmtId="49" fontId="9" fillId="0" borderId="1" xfId="0" applyNumberFormat="1" applyFont="1" applyFill="1" applyBorder="1" applyAlignment="1">
      <alignment vertical="center"/>
    </xf>
    <xf numFmtId="49" fontId="11" fillId="0" borderId="1" xfId="0" applyNumberFormat="1" applyFont="1" applyFill="1" applyBorder="1" applyAlignment="1">
      <alignment vertical="center"/>
    </xf>
    <xf numFmtId="49" fontId="12" fillId="0" borderId="1" xfId="0" applyNumberFormat="1" applyFont="1" applyFill="1" applyBorder="1" applyAlignment="1">
      <alignment vertical="center"/>
    </xf>
    <xf numFmtId="0" fontId="9" fillId="0" borderId="1" xfId="0" applyFont="1" applyFill="1" applyBorder="1" applyAlignment="1">
      <alignment horizontal="right" vertical="center"/>
    </xf>
    <xf numFmtId="49" fontId="9" fillId="0" borderId="1" xfId="0" applyNumberFormat="1" applyFont="1" applyFill="1" applyBorder="1" applyAlignment="1">
      <alignment horizontal="right" vertical="center"/>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Border="1" applyAlignment="1">
      <alignment horizontal="left" vertical="center"/>
    </xf>
    <xf numFmtId="49" fontId="24" fillId="0" borderId="0" xfId="0" applyNumberFormat="1" applyFont="1" applyFill="1" applyBorder="1" applyAlignment="1">
      <alignment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7" fillId="0" borderId="3" xfId="0" applyFont="1" applyFill="1" applyBorder="1" applyAlignment="1">
      <alignment vertical="center"/>
    </xf>
    <xf numFmtId="0" fontId="9" fillId="0" borderId="3" xfId="0" applyFont="1" applyFill="1" applyBorder="1" applyAlignment="1">
      <alignment vertical="center"/>
    </xf>
    <xf numFmtId="49" fontId="17" fillId="0" borderId="3" xfId="0" applyNumberFormat="1" applyFont="1" applyFill="1" applyBorder="1" applyAlignment="1">
      <alignment horizontal="left" vertical="center"/>
    </xf>
    <xf numFmtId="49" fontId="17" fillId="0" borderId="3" xfId="0" applyNumberFormat="1" applyFont="1" applyFill="1" applyBorder="1" applyAlignment="1">
      <alignment vertical="center"/>
    </xf>
    <xf numFmtId="49" fontId="17" fillId="0" borderId="0" xfId="0" applyNumberFormat="1" applyFont="1" applyFill="1" applyBorder="1" applyAlignment="1">
      <alignment vertical="center"/>
    </xf>
    <xf numFmtId="0" fontId="17" fillId="0" borderId="4" xfId="0" applyFont="1" applyFill="1" applyBorder="1" applyAlignment="1">
      <alignment vertical="center"/>
    </xf>
    <xf numFmtId="0" fontId="9" fillId="0" borderId="4" xfId="0" applyFont="1" applyFill="1" applyBorder="1" applyAlignment="1">
      <alignment vertical="center"/>
    </xf>
    <xf numFmtId="0" fontId="17" fillId="0" borderId="6" xfId="0" applyFont="1" applyFill="1" applyBorder="1" applyAlignment="1">
      <alignment vertical="center"/>
    </xf>
    <xf numFmtId="0" fontId="17" fillId="0" borderId="8" xfId="0" applyFont="1" applyFill="1" applyBorder="1" applyAlignment="1">
      <alignment vertical="center"/>
    </xf>
    <xf numFmtId="49" fontId="10" fillId="0" borderId="3" xfId="0" applyNumberFormat="1" applyFont="1" applyFill="1" applyBorder="1" applyAlignment="1">
      <alignment wrapText="1"/>
    </xf>
    <xf numFmtId="49" fontId="10" fillId="0" borderId="9" xfId="0" applyNumberFormat="1" applyFont="1" applyFill="1" applyBorder="1" applyAlignment="1">
      <alignment wrapText="1"/>
    </xf>
    <xf numFmtId="0" fontId="17" fillId="0" borderId="6" xfId="0" applyFont="1" applyFill="1" applyBorder="1" applyAlignment="1">
      <alignment horizontal="center" vertical="center"/>
    </xf>
    <xf numFmtId="49" fontId="17" fillId="0" borderId="7" xfId="0" applyNumberFormat="1" applyFont="1" applyFill="1" applyBorder="1" applyAlignment="1">
      <alignment vertical="center"/>
    </xf>
    <xf numFmtId="49" fontId="17" fillId="0" borderId="10" xfId="0" applyNumberFormat="1" applyFont="1" applyFill="1" applyBorder="1" applyAlignment="1">
      <alignment vertical="center"/>
    </xf>
    <xf numFmtId="49" fontId="10" fillId="0" borderId="0" xfId="0" applyNumberFormat="1" applyFont="1" applyFill="1" applyBorder="1" applyAlignment="1">
      <alignment wrapText="1"/>
    </xf>
    <xf numFmtId="0" fontId="14" fillId="0" borderId="0" xfId="0" applyFont="1" applyFill="1" applyBorder="1" applyAlignment="1">
      <alignment horizontal="right" vertical="center"/>
    </xf>
    <xf numFmtId="49" fontId="17" fillId="0" borderId="0" xfId="0" applyNumberFormat="1" applyFont="1" applyFill="1" applyBorder="1" applyAlignment="1">
      <alignment horizontal="left" vertical="center"/>
    </xf>
    <xf numFmtId="49" fontId="10" fillId="0" borderId="11" xfId="0" applyNumberFormat="1" applyFont="1" applyFill="1" applyBorder="1" applyAlignment="1">
      <alignment wrapText="1"/>
    </xf>
    <xf numFmtId="49" fontId="17" fillId="0" borderId="11" xfId="0" applyNumberFormat="1" applyFont="1" applyFill="1" applyBorder="1" applyAlignment="1">
      <alignment vertical="center"/>
    </xf>
    <xf numFmtId="0" fontId="10" fillId="0" borderId="0" xfId="0" applyFont="1" applyFill="1" applyBorder="1" applyAlignment="1">
      <alignment wrapText="1"/>
    </xf>
    <xf numFmtId="0" fontId="17" fillId="0" borderId="9" xfId="0" applyFont="1" applyFill="1" applyBorder="1" applyAlignment="1">
      <alignment horizontal="right" vertical="center"/>
    </xf>
    <xf numFmtId="0" fontId="17" fillId="0" borderId="12" xfId="0" applyFont="1" applyFill="1" applyBorder="1" applyAlignment="1">
      <alignment horizontal="center" vertical="center"/>
    </xf>
    <xf numFmtId="49" fontId="17" fillId="0" borderId="9" xfId="0" applyNumberFormat="1" applyFont="1" applyFill="1" applyBorder="1" applyAlignment="1">
      <alignment vertical="center"/>
    </xf>
    <xf numFmtId="49" fontId="17" fillId="0" borderId="12" xfId="0" applyNumberFormat="1" applyFont="1" applyFill="1" applyBorder="1" applyAlignment="1">
      <alignment vertical="center"/>
    </xf>
    <xf numFmtId="49" fontId="17" fillId="0" borderId="11" xfId="0" applyNumberFormat="1" applyFont="1" applyFill="1" applyBorder="1" applyAlignment="1">
      <alignment horizontal="left" vertical="center"/>
    </xf>
    <xf numFmtId="49" fontId="22" fillId="0" borderId="9" xfId="0" applyNumberFormat="1" applyFont="1" applyFill="1" applyBorder="1" applyAlignment="1">
      <alignment horizontal="right" vertical="center"/>
    </xf>
    <xf numFmtId="49" fontId="22" fillId="0" borderId="0" xfId="0" applyNumberFormat="1" applyFont="1" applyFill="1" applyBorder="1" applyAlignment="1">
      <alignment horizontal="right" vertical="center"/>
    </xf>
    <xf numFmtId="49" fontId="9" fillId="0" borderId="3"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xf>
    <xf numFmtId="1" fontId="17" fillId="0" borderId="4" xfId="0" applyNumberFormat="1" applyFont="1" applyFill="1" applyBorder="1" applyAlignment="1">
      <alignment horizontal="center" vertical="center"/>
    </xf>
    <xf numFmtId="49" fontId="9" fillId="0" borderId="4" xfId="0" applyNumberFormat="1" applyFont="1" applyFill="1" applyBorder="1" applyAlignment="1">
      <alignment vertical="center"/>
    </xf>
    <xf numFmtId="49" fontId="11" fillId="0" borderId="4" xfId="0" applyNumberFormat="1" applyFont="1" applyFill="1" applyBorder="1" applyAlignment="1">
      <alignment vertical="center"/>
    </xf>
    <xf numFmtId="49" fontId="22" fillId="0" borderId="4" xfId="0" applyNumberFormat="1" applyFont="1" applyFill="1" applyBorder="1" applyAlignment="1">
      <alignment horizontal="right" vertical="center"/>
    </xf>
    <xf numFmtId="49" fontId="22" fillId="0" borderId="3" xfId="0" applyNumberFormat="1" applyFont="1" applyFill="1" applyBorder="1" applyAlignment="1">
      <alignment horizontal="right" vertical="center"/>
    </xf>
    <xf numFmtId="49" fontId="7" fillId="0" borderId="4" xfId="0" applyNumberFormat="1" applyFont="1" applyFill="1" applyBorder="1" applyAlignment="1">
      <alignment horizontal="left" vertical="center"/>
    </xf>
    <xf numFmtId="49" fontId="13" fillId="0" borderId="6" xfId="0" applyNumberFormat="1" applyFont="1" applyFill="1" applyBorder="1" applyAlignment="1">
      <alignment vertical="center"/>
    </xf>
    <xf numFmtId="49" fontId="13" fillId="0" borderId="12" xfId="0" applyNumberFormat="1" applyFont="1" applyFill="1" applyBorder="1" applyAlignment="1">
      <alignment vertical="center"/>
    </xf>
    <xf numFmtId="49" fontId="13" fillId="0" borderId="7" xfId="0" applyNumberFormat="1" applyFont="1" applyFill="1" applyBorder="1" applyAlignment="1">
      <alignment horizontal="right" vertical="center"/>
    </xf>
    <xf numFmtId="49" fontId="13" fillId="0" borderId="6" xfId="0" applyNumberFormat="1" applyFont="1" applyFill="1" applyBorder="1" applyAlignment="1">
      <alignment horizontal="center" vertical="center"/>
    </xf>
    <xf numFmtId="49" fontId="14" fillId="0" borderId="12" xfId="0" applyNumberFormat="1" applyFont="1" applyFill="1" applyBorder="1" applyAlignment="1">
      <alignment vertical="center"/>
    </xf>
    <xf numFmtId="49" fontId="14" fillId="0" borderId="7" xfId="0" applyNumberFormat="1" applyFont="1" applyFill="1" applyBorder="1" applyAlignment="1">
      <alignment vertical="center"/>
    </xf>
    <xf numFmtId="49" fontId="13" fillId="0" borderId="10"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11" xfId="0" applyNumberFormat="1" applyFont="1" applyFill="1" applyBorder="1" applyAlignment="1">
      <alignment horizontal="right" vertical="center"/>
    </xf>
    <xf numFmtId="49" fontId="13" fillId="0" borderId="10" xfId="0" applyNumberFormat="1" applyFont="1" applyFill="1" applyBorder="1" applyAlignment="1">
      <alignment horizontal="center" vertical="center"/>
    </xf>
    <xf numFmtId="49" fontId="14" fillId="0" borderId="0" xfId="0" applyNumberFormat="1" applyFont="1" applyFill="1" applyBorder="1" applyAlignment="1">
      <alignment vertical="center"/>
    </xf>
    <xf numFmtId="49" fontId="14" fillId="0" borderId="11" xfId="0" applyNumberFormat="1" applyFont="1" applyFill="1" applyBorder="1" applyAlignment="1">
      <alignment vertical="center"/>
    </xf>
    <xf numFmtId="0" fontId="13" fillId="0" borderId="8" xfId="0" applyFont="1" applyFill="1" applyBorder="1" applyAlignment="1">
      <alignment vertical="center"/>
    </xf>
    <xf numFmtId="49" fontId="14" fillId="0" borderId="3" xfId="0" applyNumberFormat="1" applyFont="1" applyFill="1" applyBorder="1" applyAlignment="1">
      <alignment vertical="center"/>
    </xf>
    <xf numFmtId="49" fontId="13" fillId="0" borderId="3" xfId="0" applyNumberFormat="1" applyFont="1" applyFill="1" applyBorder="1" applyAlignment="1">
      <alignment vertical="center"/>
    </xf>
    <xf numFmtId="49" fontId="14" fillId="0" borderId="9" xfId="0" applyNumberFormat="1" applyFont="1" applyFill="1" applyBorder="1" applyAlignment="1">
      <alignment vertical="center"/>
    </xf>
    <xf numFmtId="49" fontId="13" fillId="0" borderId="8" xfId="0" applyNumberFormat="1" applyFont="1" applyFill="1" applyBorder="1" applyAlignment="1">
      <alignment vertical="center"/>
    </xf>
    <xf numFmtId="49" fontId="13" fillId="0" borderId="9" xfId="0" applyNumberFormat="1" applyFont="1" applyFill="1" applyBorder="1" applyAlignment="1">
      <alignment horizontal="right" vertical="center"/>
    </xf>
    <xf numFmtId="0" fontId="13" fillId="0" borderId="11" xfId="0" applyFont="1" applyFill="1" applyBorder="1" applyAlignment="1">
      <alignment horizontal="right" vertical="center"/>
    </xf>
    <xf numFmtId="0" fontId="13" fillId="0" borderId="9" xfId="0" applyFont="1" applyFill="1" applyBorder="1" applyAlignment="1">
      <alignment horizontal="right" vertical="center"/>
    </xf>
    <xf numFmtId="49" fontId="13" fillId="0" borderId="8" xfId="0" applyNumberFormat="1" applyFont="1" applyFill="1" applyBorder="1" applyAlignment="1">
      <alignment horizontal="center" vertical="center"/>
    </xf>
    <xf numFmtId="49" fontId="26" fillId="0" borderId="0" xfId="0" applyNumberFormat="1" applyFont="1" applyAlignment="1">
      <alignment vertical="top"/>
    </xf>
    <xf numFmtId="49" fontId="2" fillId="2" borderId="0" xfId="0" applyNumberFormat="1" applyFont="1" applyFill="1" applyBorder="1" applyAlignment="1">
      <alignment vertical="top"/>
    </xf>
    <xf numFmtId="49" fontId="2" fillId="2" borderId="0" xfId="0" applyNumberFormat="1" applyFont="1" applyFill="1" applyBorder="1" applyAlignment="1">
      <alignment horizontal="left" vertical="top"/>
    </xf>
    <xf numFmtId="0" fontId="0" fillId="0" borderId="0" xfId="0" applyFont="1" applyAlignment="1">
      <alignment vertical="top"/>
    </xf>
    <xf numFmtId="49" fontId="5" fillId="2" borderId="0" xfId="0" applyNumberFormat="1" applyFont="1" applyFill="1" applyBorder="1"/>
    <xf numFmtId="49" fontId="5" fillId="2" borderId="0" xfId="0" applyNumberFormat="1" applyFont="1" applyFill="1" applyBorder="1" applyAlignment="1">
      <alignment horizontal="left"/>
    </xf>
    <xf numFmtId="0" fontId="0" fillId="0" borderId="0" xfId="0" applyFont="1"/>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left" vertical="center"/>
    </xf>
    <xf numFmtId="49" fontId="7" fillId="2" borderId="0" xfId="0" applyNumberFormat="1" applyFont="1" applyFill="1" applyAlignment="1">
      <alignment horizontal="right" vertical="center"/>
    </xf>
    <xf numFmtId="49" fontId="12" fillId="2" borderId="1" xfId="0" applyNumberFormat="1" applyFont="1" applyFill="1" applyBorder="1" applyAlignment="1">
      <alignment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xf>
    <xf numFmtId="49" fontId="12" fillId="2" borderId="1" xfId="0" applyNumberFormat="1" applyFont="1" applyFill="1" applyBorder="1" applyAlignment="1">
      <alignment horizontal="left" vertical="center"/>
    </xf>
    <xf numFmtId="0" fontId="0" fillId="0" borderId="2" xfId="0" applyFont="1" applyBorder="1" applyAlignment="1">
      <alignment vertical="center"/>
    </xf>
    <xf numFmtId="0" fontId="0" fillId="7" borderId="2" xfId="0" applyFont="1" applyFill="1" applyBorder="1" applyAlignment="1">
      <alignment vertical="center"/>
    </xf>
    <xf numFmtId="0" fontId="0" fillId="7" borderId="0" xfId="0" applyFont="1" applyFill="1" applyAlignment="1">
      <alignment vertical="center"/>
    </xf>
    <xf numFmtId="49" fontId="15" fillId="0" borderId="0" xfId="0" applyNumberFormat="1" applyFont="1" applyAlignment="1">
      <alignment horizontal="right" vertical="center"/>
    </xf>
    <xf numFmtId="49" fontId="16" fillId="2" borderId="0" xfId="0" applyNumberFormat="1" applyFont="1" applyFill="1" applyBorder="1" applyAlignment="1">
      <alignment horizontal="center" vertical="center"/>
    </xf>
    <xf numFmtId="49" fontId="16" fillId="0" borderId="0" xfId="0" applyNumberFormat="1" applyFont="1" applyBorder="1" applyAlignment="1">
      <alignment horizontal="center" vertical="center"/>
    </xf>
    <xf numFmtId="0" fontId="0" fillId="0" borderId="0" xfId="0" applyFont="1" applyAlignment="1">
      <alignment vertical="center"/>
    </xf>
    <xf numFmtId="0" fontId="17" fillId="0" borderId="0" xfId="0" applyFont="1" applyAlignment="1">
      <alignment horizontal="center"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27" fillId="3" borderId="3"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7" fillId="0" borderId="0" xfId="0" applyFont="1" applyBorder="1" applyAlignment="1">
      <alignment horizontal="left" vertical="center" wrapText="1"/>
    </xf>
    <xf numFmtId="0" fontId="21" fillId="0" borderId="0" xfId="0" applyFont="1" applyBorder="1" applyAlignment="1">
      <alignment vertical="center" wrapText="1"/>
    </xf>
    <xf numFmtId="0" fontId="0" fillId="4" borderId="0" xfId="0" applyFont="1" applyFill="1" applyBorder="1" applyAlignment="1">
      <alignment vertical="center" wrapText="1"/>
    </xf>
    <xf numFmtId="0" fontId="0" fillId="0" borderId="0" xfId="0" applyFont="1" applyAlignment="1">
      <alignment vertical="center" wrapText="1"/>
    </xf>
    <xf numFmtId="0" fontId="17" fillId="0" borderId="12" xfId="0" applyFont="1" applyBorder="1" applyAlignment="1">
      <alignment horizontal="center" vertical="center" wrapText="1"/>
    </xf>
    <xf numFmtId="0" fontId="17" fillId="0" borderId="12" xfId="0" applyFont="1" applyBorder="1" applyAlignment="1">
      <alignment vertical="center" wrapText="1"/>
    </xf>
    <xf numFmtId="0" fontId="0" fillId="0" borderId="12" xfId="0" applyFont="1" applyBorder="1" applyAlignment="1">
      <alignment vertical="center" wrapText="1"/>
    </xf>
    <xf numFmtId="0" fontId="14" fillId="0" borderId="12" xfId="0" applyFont="1" applyBorder="1" applyAlignment="1">
      <alignment vertical="center" wrapText="1"/>
    </xf>
    <xf numFmtId="0" fontId="23" fillId="3" borderId="7" xfId="0" applyFont="1" applyFill="1" applyBorder="1" applyAlignment="1">
      <alignmen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vertical="center" wrapText="1"/>
    </xf>
    <xf numFmtId="0" fontId="17" fillId="0" borderId="10" xfId="0" applyFont="1" applyBorder="1" applyAlignment="1">
      <alignment vertical="center" wrapText="1"/>
    </xf>
    <xf numFmtId="0" fontId="29" fillId="0" borderId="12" xfId="0" applyFont="1" applyBorder="1" applyAlignment="1">
      <alignment horizontal="center" vertical="center" wrapText="1"/>
    </xf>
    <xf numFmtId="0" fontId="14" fillId="0" borderId="0" xfId="0" applyFont="1" applyAlignment="1">
      <alignment horizontal="center" vertical="center" wrapText="1"/>
    </xf>
    <xf numFmtId="0" fontId="23" fillId="3" borderId="11" xfId="0" applyFont="1" applyFill="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horizontal="left" vertical="center" wrapText="1"/>
    </xf>
    <xf numFmtId="0" fontId="17" fillId="0" borderId="11" xfId="0" applyFont="1" applyBorder="1" applyAlignment="1">
      <alignment vertical="center" wrapText="1"/>
    </xf>
    <xf numFmtId="0" fontId="17" fillId="0" borderId="7" xfId="0" applyFont="1" applyBorder="1" applyAlignment="1">
      <alignment horizontal="left" vertical="center" wrapText="1"/>
    </xf>
    <xf numFmtId="0" fontId="17" fillId="0" borderId="9" xfId="0" applyFont="1" applyBorder="1" applyAlignment="1">
      <alignment vertical="center" wrapText="1"/>
    </xf>
    <xf numFmtId="0" fontId="17" fillId="0" borderId="11" xfId="0" applyFont="1" applyBorder="1" applyAlignment="1">
      <alignment horizontal="left" vertical="center" wrapText="1"/>
    </xf>
    <xf numFmtId="0" fontId="14" fillId="0" borderId="0" xfId="0" applyFont="1" applyAlignment="1">
      <alignment vertical="center" wrapText="1"/>
    </xf>
    <xf numFmtId="0" fontId="23" fillId="3" borderId="11" xfId="0" applyFont="1" applyFill="1" applyBorder="1" applyAlignment="1">
      <alignment horizontal="left" vertical="center" wrapText="1"/>
    </xf>
    <xf numFmtId="0" fontId="21" fillId="0" borderId="7" xfId="0" applyFont="1" applyBorder="1" applyAlignment="1">
      <alignment vertical="center" wrapText="1"/>
    </xf>
    <xf numFmtId="0" fontId="21" fillId="0" borderId="11" xfId="0" applyFont="1" applyBorder="1" applyAlignment="1">
      <alignment vertical="center" wrapText="1"/>
    </xf>
    <xf numFmtId="0" fontId="17" fillId="0" borderId="9" xfId="0" applyFont="1" applyBorder="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center" vertical="center" wrapText="1"/>
    </xf>
    <xf numFmtId="0" fontId="0" fillId="4" borderId="10" xfId="0" applyFont="1" applyFill="1" applyBorder="1" applyAlignment="1">
      <alignment vertical="center" wrapText="1"/>
    </xf>
    <xf numFmtId="0" fontId="30" fillId="0" borderId="0" xfId="0" applyFont="1" applyAlignment="1">
      <alignment horizontal="center"/>
    </xf>
    <xf numFmtId="0" fontId="17" fillId="0" borderId="15" xfId="0" applyFont="1" applyBorder="1" applyAlignment="1">
      <alignment vertical="center" wrapText="1"/>
    </xf>
    <xf numFmtId="0" fontId="21" fillId="0" borderId="9"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1" fillId="0" borderId="0" xfId="0" applyFont="1" applyBorder="1" applyAlignment="1">
      <alignment vertical="center" wrapText="1"/>
    </xf>
    <xf numFmtId="0" fontId="23" fillId="3" borderId="0" xfId="0" applyFont="1" applyFill="1" applyBorder="1" applyAlignment="1">
      <alignment vertical="center" wrapText="1"/>
    </xf>
    <xf numFmtId="0" fontId="17" fillId="0" borderId="7" xfId="0" applyFont="1" applyBorder="1" applyAlignment="1">
      <alignment horizontal="center" vertical="center" wrapText="1"/>
    </xf>
    <xf numFmtId="0" fontId="21" fillId="0" borderId="3" xfId="0" applyFont="1" applyBorder="1" applyAlignment="1">
      <alignment vertical="center" wrapText="1"/>
    </xf>
    <xf numFmtId="0" fontId="17" fillId="0" borderId="16" xfId="0" applyFont="1" applyBorder="1" applyAlignment="1">
      <alignment vertical="center" wrapText="1"/>
    </xf>
    <xf numFmtId="49" fontId="32" fillId="0" borderId="3"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33" fillId="0" borderId="4" xfId="0" applyNumberFormat="1" applyFont="1" applyBorder="1" applyAlignment="1">
      <alignment vertical="center"/>
    </xf>
    <xf numFmtId="49" fontId="34" fillId="0" borderId="4" xfId="0" applyNumberFormat="1" applyFont="1" applyBorder="1" applyAlignment="1">
      <alignment horizontal="center" vertical="center"/>
    </xf>
    <xf numFmtId="49" fontId="33" fillId="0" borderId="3" xfId="0" applyNumberFormat="1" applyFont="1" applyBorder="1" applyAlignment="1">
      <alignment horizontal="center" vertical="center"/>
    </xf>
    <xf numFmtId="49" fontId="34" fillId="0" borderId="3" xfId="0" applyNumberFormat="1" applyFont="1" applyBorder="1" applyAlignment="1">
      <alignment vertical="center"/>
    </xf>
    <xf numFmtId="49" fontId="33" fillId="0" borderId="3" xfId="0" applyNumberFormat="1" applyFont="1" applyBorder="1" applyAlignment="1">
      <alignment vertical="center"/>
    </xf>
    <xf numFmtId="49" fontId="34" fillId="0" borderId="3" xfId="0" applyNumberFormat="1" applyFont="1" applyBorder="1" applyAlignment="1">
      <alignment horizontal="left" vertical="center"/>
    </xf>
    <xf numFmtId="0" fontId="0" fillId="4" borderId="0" xfId="0" applyFont="1" applyFill="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49" fontId="7" fillId="0" borderId="13"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8" fillId="0" borderId="4" xfId="0" applyNumberFormat="1" applyFont="1" applyBorder="1" applyAlignment="1">
      <alignment vertical="center"/>
    </xf>
    <xf numFmtId="49" fontId="8" fillId="0" borderId="5" xfId="0" applyNumberFormat="1" applyFont="1" applyBorder="1" applyAlignment="1">
      <alignment horizontal="left" vertical="center"/>
    </xf>
    <xf numFmtId="49" fontId="7" fillId="0" borderId="13" xfId="0" applyNumberFormat="1" applyFont="1" applyBorder="1" applyAlignment="1">
      <alignment horizontal="left" vertical="center"/>
    </xf>
    <xf numFmtId="0" fontId="0" fillId="0" borderId="10" xfId="0" applyFont="1" applyBorder="1" applyAlignment="1">
      <alignment vertical="center"/>
    </xf>
    <xf numFmtId="0" fontId="13" fillId="0" borderId="12" xfId="0" applyFont="1" applyBorder="1" applyAlignment="1">
      <alignment vertical="center"/>
    </xf>
    <xf numFmtId="49" fontId="13" fillId="0" borderId="12" xfId="0" applyNumberFormat="1" applyFont="1" applyBorder="1" applyAlignment="1">
      <alignment horizontal="center" vertical="center"/>
    </xf>
    <xf numFmtId="49" fontId="13" fillId="0" borderId="7" xfId="0" applyNumberFormat="1" applyFont="1" applyBorder="1" applyAlignment="1">
      <alignment vertical="center"/>
    </xf>
    <xf numFmtId="49" fontId="14" fillId="0" borderId="7" xfId="0" applyNumberFormat="1" applyFont="1" applyBorder="1" applyAlignment="1">
      <alignment horizontal="left" vertical="center"/>
    </xf>
    <xf numFmtId="0" fontId="13" fillId="0" borderId="0" xfId="0" applyFont="1" applyAlignment="1">
      <alignment vertical="center"/>
    </xf>
    <xf numFmtId="49" fontId="13" fillId="0" borderId="0" xfId="0" applyNumberFormat="1" applyFont="1" applyAlignment="1">
      <alignment horizontal="center" vertical="center"/>
    </xf>
    <xf numFmtId="49" fontId="13" fillId="0" borderId="11" xfId="0" applyNumberFormat="1" applyFont="1" applyBorder="1" applyAlignment="1">
      <alignment vertical="center"/>
    </xf>
    <xf numFmtId="49" fontId="14" fillId="0" borderId="0" xfId="0" applyNumberFormat="1" applyFont="1" applyBorder="1" applyAlignment="1">
      <alignment vertical="center"/>
    </xf>
    <xf numFmtId="49" fontId="14" fillId="0" borderId="11" xfId="0" applyNumberFormat="1" applyFont="1" applyBorder="1" applyAlignment="1">
      <alignment horizontal="left" vertical="center"/>
    </xf>
    <xf numFmtId="49" fontId="14" fillId="0" borderId="9" xfId="0" applyNumberFormat="1" applyFont="1" applyBorder="1" applyAlignment="1">
      <alignment horizontal="left" vertical="center"/>
    </xf>
    <xf numFmtId="0" fontId="13" fillId="0" borderId="6" xfId="0" applyFont="1" applyBorder="1" applyAlignment="1">
      <alignment vertical="center"/>
    </xf>
    <xf numFmtId="49" fontId="13" fillId="0" borderId="12" xfId="0" applyNumberFormat="1" applyFont="1" applyBorder="1" applyAlignment="1">
      <alignment horizontal="right" vertical="center"/>
    </xf>
    <xf numFmtId="0" fontId="7" fillId="0" borderId="8" xfId="0" applyFont="1" applyBorder="1" applyAlignment="1">
      <alignment vertical="center"/>
    </xf>
    <xf numFmtId="0" fontId="7" fillId="0" borderId="3" xfId="0" applyFont="1" applyBorder="1" applyAlignment="1">
      <alignment vertical="center"/>
    </xf>
    <xf numFmtId="0" fontId="7" fillId="0" borderId="9" xfId="0" applyFont="1" applyBorder="1" applyAlignment="1">
      <alignment vertical="center"/>
    </xf>
    <xf numFmtId="0" fontId="13" fillId="0" borderId="3" xfId="0" applyFont="1" applyBorder="1" applyAlignment="1">
      <alignment vertical="center"/>
    </xf>
    <xf numFmtId="49" fontId="13" fillId="0" borderId="3" xfId="0" applyNumberFormat="1" applyFont="1" applyBorder="1" applyAlignment="1">
      <alignment horizontal="center" vertical="center"/>
    </xf>
    <xf numFmtId="49" fontId="13" fillId="0" borderId="9" xfId="0" applyNumberFormat="1" applyFont="1" applyBorder="1" applyAlignment="1">
      <alignment vertical="center"/>
    </xf>
    <xf numFmtId="0" fontId="26" fillId="0" borderId="0" xfId="0" applyFont="1" applyAlignment="1">
      <alignment vertical="top"/>
    </xf>
    <xf numFmtId="0" fontId="2" fillId="0" borderId="0" xfId="0" applyFont="1" applyAlignment="1">
      <alignment vertical="top"/>
    </xf>
    <xf numFmtId="0" fontId="11" fillId="0" borderId="0" xfId="0" applyFont="1" applyAlignment="1">
      <alignment horizontal="center"/>
    </xf>
    <xf numFmtId="0" fontId="6" fillId="0" borderId="0" xfId="0" applyFont="1" applyAlignment="1">
      <alignment horizontal="left"/>
    </xf>
    <xf numFmtId="0" fontId="11" fillId="0" borderId="0" xfId="0" applyFont="1" applyAlignment="1">
      <alignment horizontal="left"/>
    </xf>
    <xf numFmtId="0" fontId="24" fillId="0" borderId="0" xfId="0" applyFont="1" applyAlignment="1">
      <alignment vertical="top"/>
    </xf>
    <xf numFmtId="0" fontId="24" fillId="0" borderId="0" xfId="0" applyFont="1" applyAlignment="1"/>
    <xf numFmtId="0" fontId="5" fillId="0" borderId="0" xfId="0" applyFont="1" applyAlignment="1"/>
    <xf numFmtId="0" fontId="7"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center" vertical="center"/>
    </xf>
    <xf numFmtId="0" fontId="12" fillId="0" borderId="3" xfId="0" applyFont="1" applyBorder="1" applyAlignment="1">
      <alignment vertical="center"/>
    </xf>
    <xf numFmtId="3" fontId="9" fillId="0" borderId="3" xfId="0" applyNumberFormat="1" applyFont="1" applyBorder="1" applyAlignment="1">
      <alignment horizontal="center" vertical="center"/>
    </xf>
    <xf numFmtId="0" fontId="9" fillId="0" borderId="3" xfId="0" applyFont="1" applyBorder="1" applyAlignment="1">
      <alignment horizontal="left" vertical="center"/>
    </xf>
    <xf numFmtId="0" fontId="13" fillId="2" borderId="12" xfId="0" applyFont="1" applyFill="1" applyBorder="1" applyAlignment="1">
      <alignment horizontal="righ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left" vertical="center"/>
    </xf>
    <xf numFmtId="0" fontId="14" fillId="2" borderId="12" xfId="0" applyFont="1" applyFill="1" applyBorder="1" applyAlignment="1">
      <alignment horizontal="center" vertical="center"/>
    </xf>
    <xf numFmtId="0" fontId="24" fillId="0" borderId="12" xfId="0" applyFont="1" applyBorder="1" applyAlignment="1">
      <alignment vertical="center"/>
    </xf>
    <xf numFmtId="0" fontId="15" fillId="2" borderId="0" xfId="0" applyFont="1" applyFill="1" applyAlignment="1">
      <alignment horizontal="right" vertical="center"/>
    </xf>
    <xf numFmtId="0" fontId="15" fillId="0" borderId="0" xfId="0" applyFont="1" applyAlignment="1">
      <alignment horizontal="left" vertical="center"/>
    </xf>
    <xf numFmtId="0" fontId="24" fillId="0" borderId="0" xfId="0" applyFont="1" applyAlignment="1">
      <alignment vertical="center"/>
    </xf>
    <xf numFmtId="0" fontId="16" fillId="0" borderId="0" xfId="0" applyFont="1" applyAlignment="1">
      <alignment horizontal="center" vertical="center"/>
    </xf>
    <xf numFmtId="0" fontId="9" fillId="2" borderId="0" xfId="0" applyFont="1" applyFill="1" applyAlignment="1">
      <alignment horizontal="center" vertical="center"/>
    </xf>
    <xf numFmtId="0" fontId="28" fillId="3" borderId="3" xfId="0" applyFont="1" applyFill="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21" fillId="0" borderId="0" xfId="0" applyFont="1" applyAlignment="1">
      <alignment vertical="center"/>
    </xf>
    <xf numFmtId="0" fontId="17" fillId="2" borderId="0" xfId="0" applyFont="1" applyFill="1" applyAlignment="1">
      <alignment horizontal="center" vertical="center"/>
    </xf>
    <xf numFmtId="0" fontId="17" fillId="0" borderId="12" xfId="0" applyFont="1" applyBorder="1" applyAlignment="1">
      <alignment vertical="center"/>
    </xf>
    <xf numFmtId="0" fontId="14" fillId="0" borderId="12" xfId="0" applyFont="1" applyBorder="1" applyAlignment="1">
      <alignment horizontal="right" vertical="center"/>
    </xf>
    <xf numFmtId="0" fontId="19" fillId="3" borderId="7" xfId="0" applyFont="1" applyFill="1" applyBorder="1" applyAlignment="1">
      <alignment horizontal="righ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left" vertical="center"/>
    </xf>
    <xf numFmtId="0" fontId="17" fillId="0" borderId="10" xfId="0" applyFont="1" applyBorder="1" applyAlignment="1">
      <alignment vertical="center"/>
    </xf>
    <xf numFmtId="0" fontId="29" fillId="0" borderId="12" xfId="0" applyFont="1" applyBorder="1" applyAlignment="1">
      <alignment horizontal="center" vertical="center"/>
    </xf>
    <xf numFmtId="0" fontId="14" fillId="0" borderId="0" xfId="0" applyFont="1" applyAlignment="1">
      <alignment horizontal="center" vertical="center"/>
    </xf>
    <xf numFmtId="0" fontId="19" fillId="3" borderId="11" xfId="0" applyFont="1" applyFill="1" applyBorder="1" applyAlignment="1">
      <alignment horizontal="right" vertical="center"/>
    </xf>
    <xf numFmtId="0" fontId="17" fillId="0" borderId="11"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9" fillId="0" borderId="9" xfId="0" applyFont="1" applyBorder="1" applyAlignment="1">
      <alignment horizontal="center" vertical="center"/>
    </xf>
    <xf numFmtId="0" fontId="9" fillId="0" borderId="12" xfId="0" applyFont="1" applyBorder="1" applyAlignment="1">
      <alignment vertical="center"/>
    </xf>
    <xf numFmtId="0" fontId="9" fillId="0" borderId="3" xfId="0" applyFont="1" applyBorder="1" applyAlignment="1">
      <alignment horizontal="center" vertical="center"/>
    </xf>
    <xf numFmtId="0" fontId="11" fillId="0" borderId="12" xfId="0" applyFont="1" applyBorder="1" applyAlignment="1">
      <alignment vertical="center"/>
    </xf>
    <xf numFmtId="0" fontId="28" fillId="0" borderId="12" xfId="0" applyFont="1" applyBorder="1" applyAlignment="1">
      <alignment horizontal="center" vertical="center"/>
    </xf>
    <xf numFmtId="49" fontId="1" fillId="0" borderId="0" xfId="0" applyNumberFormat="1" applyFont="1" applyFill="1" applyBorder="1" applyAlignment="1">
      <alignment vertical="top"/>
    </xf>
    <xf numFmtId="0" fontId="24" fillId="0" borderId="0" xfId="0" applyFont="1" applyFill="1" applyBorder="1" applyAlignment="1">
      <alignment wrapText="1"/>
    </xf>
    <xf numFmtId="49" fontId="3" fillId="0" borderId="0" xfId="0" applyNumberFormat="1" applyFont="1" applyFill="1" applyBorder="1" applyAlignment="1">
      <alignment horizontal="left" vertical="top"/>
    </xf>
    <xf numFmtId="49" fontId="4" fillId="0" borderId="0" xfId="0" applyNumberFormat="1" applyFont="1" applyFill="1" applyBorder="1" applyAlignment="1">
      <alignment horizontal="left"/>
    </xf>
    <xf numFmtId="49" fontId="6" fillId="0" borderId="0" xfId="0" applyNumberFormat="1" applyFont="1" applyFill="1" applyBorder="1" applyAlignment="1">
      <alignment horizontal="left"/>
    </xf>
    <xf numFmtId="164" fontId="9" fillId="0" borderId="1" xfId="0" applyNumberFormat="1" applyFont="1" applyFill="1" applyBorder="1" applyAlignment="1">
      <alignment horizontal="left" vertical="center"/>
    </xf>
    <xf numFmtId="0" fontId="10" fillId="0" borderId="1" xfId="0" applyFont="1" applyFill="1" applyBorder="1" applyAlignment="1">
      <alignment wrapText="1"/>
    </xf>
    <xf numFmtId="0" fontId="35" fillId="0" borderId="0" xfId="0" applyFont="1" applyAlignment="1">
      <alignment wrapText="1"/>
    </xf>
    <xf numFmtId="0" fontId="0" fillId="0" borderId="0" xfId="0" applyFont="1" applyAlignment="1">
      <alignment wrapText="1"/>
    </xf>
    <xf numFmtId="49" fontId="7" fillId="0" borderId="6" xfId="0" applyNumberFormat="1" applyFont="1" applyBorder="1" applyAlignment="1">
      <alignment vertical="center"/>
    </xf>
    <xf numFmtId="0" fontId="10" fillId="0" borderId="12" xfId="0" applyFont="1" applyBorder="1" applyAlignment="1">
      <alignment wrapText="1"/>
    </xf>
    <xf numFmtId="49" fontId="25" fillId="0" borderId="0" xfId="0" applyNumberFormat="1" applyFont="1" applyAlignment="1">
      <alignment vertical="top"/>
    </xf>
    <xf numFmtId="49" fontId="11" fillId="6" borderId="0" xfId="0" applyNumberFormat="1" applyFont="1" applyFill="1" applyAlignment="1">
      <alignment horizontal="center" vertical="center"/>
    </xf>
    <xf numFmtId="49" fontId="4" fillId="0" borderId="0" xfId="0" applyNumberFormat="1" applyFont="1" applyAlignment="1">
      <alignment horizontal="left"/>
    </xf>
    <xf numFmtId="49" fontId="6" fillId="0" borderId="0" xfId="0" applyNumberFormat="1" applyFont="1" applyAlignment="1">
      <alignment horizontal="center"/>
    </xf>
    <xf numFmtId="164" fontId="9" fillId="0" borderId="1" xfId="0" applyNumberFormat="1" applyFont="1" applyBorder="1" applyAlignment="1">
      <alignment horizontal="left" vertical="center"/>
    </xf>
    <xf numFmtId="0" fontId="10" fillId="0" borderId="1" xfId="0" applyFont="1" applyBorder="1" applyAlignment="1">
      <alignment wrapText="1"/>
    </xf>
    <xf numFmtId="49" fontId="9" fillId="0" borderId="1" xfId="0" applyNumberFormat="1" applyFont="1" applyBorder="1" applyAlignment="1">
      <alignment horizontal="left" vertical="center"/>
    </xf>
    <xf numFmtId="165" fontId="9" fillId="0" borderId="3" xfId="0" applyNumberFormat="1" applyFont="1" applyBorder="1" applyAlignment="1">
      <alignment horizontal="left" vertical="center"/>
    </xf>
    <xf numFmtId="0" fontId="10" fillId="0" borderId="3" xfId="0" applyFont="1" applyBorder="1" applyAlignment="1">
      <alignment wrapText="1"/>
    </xf>
    <xf numFmtId="0" fontId="9" fillId="0" borderId="3" xfId="0" applyFont="1" applyBorder="1" applyAlignment="1">
      <alignment vertical="center"/>
    </xf>
    <xf numFmtId="0" fontId="9" fillId="0" borderId="3" xfId="0" applyFont="1" applyBorder="1" applyAlignment="1">
      <alignment horizontal="right" vertical="center"/>
    </xf>
    <xf numFmtId="0" fontId="25" fillId="0" borderId="0" xfId="0" applyFont="1" applyAlignment="1">
      <alignment vertical="top"/>
    </xf>
    <xf numFmtId="0" fontId="4" fillId="0" borderId="0" xfId="0" applyFont="1" applyAlignment="1">
      <alignment horizontal="left"/>
    </xf>
    <xf numFmtId="0" fontId="6" fillId="0" borderId="0" xfId="0" applyFont="1" applyAlignment="1">
      <alignment horizontal="center"/>
    </xf>
    <xf numFmtId="0" fontId="7" fillId="2" borderId="0" xfId="0" applyFont="1" applyFill="1" applyAlignment="1">
      <alignment vertical="center"/>
    </xf>
    <xf numFmtId="0" fontId="7" fillId="2" borderId="0" xfId="0" applyFont="1" applyFill="1" applyAlignment="1">
      <alignment horizontal="right" vertical="center"/>
    </xf>
    <xf numFmtId="49" fontId="13" fillId="8" borderId="10" xfId="0" applyNumberFormat="1" applyFont="1" applyFill="1" applyBorder="1" applyAlignment="1">
      <alignment horizontal="center" vertical="center"/>
    </xf>
    <xf numFmtId="0" fontId="17" fillId="9" borderId="3" xfId="0" applyFont="1" applyFill="1" applyBorder="1" applyAlignment="1">
      <alignment vertical="center"/>
    </xf>
    <xf numFmtId="49" fontId="36" fillId="2" borderId="0" xfId="0" applyNumberFormat="1" applyFont="1" applyFill="1" applyBorder="1" applyAlignment="1">
      <alignment vertical="center"/>
    </xf>
    <xf numFmtId="0" fontId="0" fillId="0" borderId="0" xfId="0" applyAlignment="1"/>
    <xf numFmtId="0" fontId="37" fillId="0" borderId="0" xfId="0" applyFont="1" applyAlignment="1">
      <alignment horizontal="center"/>
    </xf>
  </cellXfs>
  <cellStyles count="1">
    <cellStyle name="Κανονικό" xfId="0" builtinId="0"/>
  </cellStyles>
  <dxfs count="59">
    <dxf>
      <font>
        <color rgb="FFFF00FF"/>
      </font>
      <fill>
        <patternFill patternType="solid">
          <fgColor rgb="FFFF00FF"/>
          <bgColor rgb="FFFF00FF"/>
        </patternFill>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32;&#945;&#956;&#960;&#955;&#972;%20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64;&#945;&#956;&#960;&#955;&#972;%20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OAR/&#917;&#960;&#953;&#966;&#940;&#957;&#949;&#953;&#945;%20&#949;&#961;&#947;&#945;&#963;&#943;&#945;&#962;/&#932;&#945;&#956;&#960;&#955;&#972;%20%20&#915;&#933;&#925;&#913;&#921;&#922;&#937;&#92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
      <sheetName val="Συμμετοχές"/>
      <sheetName val="Ταμπλό 3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35+</v>
          </cell>
        </row>
      </sheetData>
      <sheetData sheetId="1">
        <row r="5">
          <cell r="R5">
            <v>16</v>
          </cell>
        </row>
        <row r="7">
          <cell r="A7">
            <v>1</v>
          </cell>
          <cell r="B7" t="str">
            <v>ΜΠΟΓΡΗΣ</v>
          </cell>
          <cell r="C7" t="str">
            <v>ΚΩΣΤΑΣ</v>
          </cell>
          <cell r="D7" t="str">
            <v>ΗΡΑΚΛΕΙΟ</v>
          </cell>
          <cell r="P7">
            <v>540</v>
          </cell>
        </row>
        <row r="8">
          <cell r="A8">
            <v>2</v>
          </cell>
          <cell r="B8" t="str">
            <v>ΚΟΚΚΑΛΗΣ</v>
          </cell>
          <cell r="C8" t="str">
            <v>ΜΑΝΟΣ</v>
          </cell>
          <cell r="D8" t="str">
            <v>ΙΕΡΑΠΕΤΡΑ</v>
          </cell>
          <cell r="P8">
            <v>300</v>
          </cell>
        </row>
        <row r="9">
          <cell r="A9">
            <v>3</v>
          </cell>
          <cell r="B9" t="str">
            <v>ΚΑΡΓΑΤΖΗΣ</v>
          </cell>
          <cell r="C9" t="str">
            <v>ΚΩΣΤΑΣ</v>
          </cell>
          <cell r="D9" t="str">
            <v>ΗΡΑΚΛΕΙΟ</v>
          </cell>
          <cell r="P9">
            <v>260</v>
          </cell>
        </row>
        <row r="10">
          <cell r="A10">
            <v>4</v>
          </cell>
          <cell r="B10" t="str">
            <v>ΣΧΟΙΝΟΠΛΟΚΑΚΗΣ</v>
          </cell>
          <cell r="C10" t="str">
            <v>ΔΗΜΗΤΡΗΣ</v>
          </cell>
          <cell r="D10" t="str">
            <v>ΚΙΣΑΜΟΣ</v>
          </cell>
          <cell r="P10">
            <v>210</v>
          </cell>
        </row>
        <row r="11">
          <cell r="A11">
            <v>5</v>
          </cell>
          <cell r="B11" t="str">
            <v>ΓΑΛΕΡΟΣ</v>
          </cell>
          <cell r="C11" t="str">
            <v>ΣΤΑΥΡΟΣ</v>
          </cell>
          <cell r="D11" t="str">
            <v>ΡΕΘΥΜΝΟ</v>
          </cell>
          <cell r="P11">
            <v>200</v>
          </cell>
        </row>
        <row r="12">
          <cell r="A12">
            <v>6</v>
          </cell>
          <cell r="B12" t="str">
            <v>ΜΑΛΛΙΑΡΟΥΔΆΚΗΣ</v>
          </cell>
          <cell r="C12" t="str">
            <v>ΛΈΑΝΔΡΟΣ</v>
          </cell>
          <cell r="D12" t="str">
            <v>ΣΗΤΕΊΑ</v>
          </cell>
          <cell r="P12">
            <v>200</v>
          </cell>
        </row>
        <row r="13">
          <cell r="A13">
            <v>7</v>
          </cell>
          <cell r="B13" t="str">
            <v>ΚΑΡΆΚΗΣ</v>
          </cell>
          <cell r="C13" t="str">
            <v>ΜΙΧΆΛΗΣ</v>
          </cell>
          <cell r="D13" t="str">
            <v>ΧΑΝΙΆ</v>
          </cell>
          <cell r="P13">
            <v>185</v>
          </cell>
        </row>
        <row r="14">
          <cell r="A14">
            <v>8</v>
          </cell>
          <cell r="B14" t="str">
            <v>ΚΟΝΤΑΞΆΚΗΣ</v>
          </cell>
          <cell r="C14" t="str">
            <v>ΤΆΣΟΣ</v>
          </cell>
          <cell r="D14" t="str">
            <v>ΧΑΝΙΆ</v>
          </cell>
          <cell r="P14">
            <v>120</v>
          </cell>
        </row>
        <row r="15">
          <cell r="A15">
            <v>9</v>
          </cell>
          <cell r="B15" t="str">
            <v xml:space="preserve">ΓΚΑΛΑΝΑΚΗΣ </v>
          </cell>
          <cell r="C15" t="str">
            <v xml:space="preserve">ΜΑΝΌΛΗΣ </v>
          </cell>
          <cell r="D15" t="str">
            <v xml:space="preserve">ΗΡΆΚΛΕΙΟ </v>
          </cell>
          <cell r="P15">
            <v>110</v>
          </cell>
        </row>
        <row r="16">
          <cell r="A16">
            <v>10</v>
          </cell>
          <cell r="B16" t="str">
            <v>ΒΑΣΙΛΑΚΗΣ</v>
          </cell>
          <cell r="C16" t="str">
            <v>ΜΙΧΑΛΗΣ</v>
          </cell>
          <cell r="D16" t="str">
            <v>ΗΡΑΚΛΕΙΟ</v>
          </cell>
          <cell r="P16">
            <v>100</v>
          </cell>
        </row>
        <row r="17">
          <cell r="A17">
            <v>11</v>
          </cell>
          <cell r="B17" t="str">
            <v>ΠΑΝΑΓΙΩΤΊΔΗΣ</v>
          </cell>
          <cell r="C17" t="str">
            <v>ΠΆΝΟΣ</v>
          </cell>
          <cell r="D17" t="str">
            <v>ΗΡΆΚΛΕΙΟ</v>
          </cell>
          <cell r="P17">
            <v>90</v>
          </cell>
        </row>
        <row r="18">
          <cell r="A18">
            <v>12</v>
          </cell>
          <cell r="B18" t="str">
            <v>ΒΑΣΙΛΑΚΗΣ</v>
          </cell>
          <cell r="C18" t="str">
            <v>ΕΥΑΓΓΕΛΟΣ</v>
          </cell>
          <cell r="D18" t="str">
            <v>ΡΕΘΥΜΝΟ</v>
          </cell>
          <cell r="P18">
            <v>80</v>
          </cell>
        </row>
        <row r="19">
          <cell r="A19">
            <v>13</v>
          </cell>
          <cell r="B19" t="str">
            <v xml:space="preserve">ΚΑΛΛΗΣ </v>
          </cell>
          <cell r="C19" t="str">
            <v>ΧΡΗΣΤΟΣ</v>
          </cell>
          <cell r="D19" t="str">
            <v>ΑΓΙΟΣ ΝΙΚΟΛΑΟΣ</v>
          </cell>
          <cell r="P19">
            <v>65</v>
          </cell>
        </row>
        <row r="20">
          <cell r="A20">
            <v>14</v>
          </cell>
          <cell r="B20" t="str">
            <v>ΚΟΥΓΙΟΥΜΟΥΤΖΗΣ</v>
          </cell>
          <cell r="C20" t="str">
            <v>ΜΑΝΟΛΗΣ</v>
          </cell>
          <cell r="D20" t="str">
            <v>ΡΕΘΥΜΝΟ</v>
          </cell>
          <cell r="P20">
            <v>60</v>
          </cell>
        </row>
        <row r="21">
          <cell r="A21">
            <v>15</v>
          </cell>
          <cell r="B21" t="str">
            <v>ΣΦΕΝΔΟΥΡΑΚΗΣ</v>
          </cell>
          <cell r="C21" t="str">
            <v>ΙΩΑΝΝΗΣ</v>
          </cell>
          <cell r="D21" t="str">
            <v>ΣΗΤΕΙΑ</v>
          </cell>
          <cell r="P21">
            <v>55</v>
          </cell>
        </row>
        <row r="22">
          <cell r="A22">
            <v>16</v>
          </cell>
          <cell r="B22" t="str">
            <v>ΨΑΡΟΥΔΑΚΗΣ</v>
          </cell>
          <cell r="C22" t="str">
            <v>ΕΥΣΤΡΑΤΙΟΣ</v>
          </cell>
          <cell r="D22" t="str">
            <v>ΗΡΑΚΛΕΙΟ</v>
          </cell>
          <cell r="P22">
            <v>55</v>
          </cell>
        </row>
        <row r="23">
          <cell r="A23">
            <v>17</v>
          </cell>
          <cell r="B23" t="str">
            <v>ΚΑΦΕΤΖΑΚΗΣ</v>
          </cell>
          <cell r="C23" t="str">
            <v>ΜΑΝΟΣ</v>
          </cell>
          <cell r="D23" t="str">
            <v>ΗΡΆΚΛΕΙΟ</v>
          </cell>
          <cell r="P23">
            <v>55</v>
          </cell>
        </row>
        <row r="24">
          <cell r="A24">
            <v>18</v>
          </cell>
          <cell r="B24" t="str">
            <v>ΣΑΡΑΝΤΙΔΗΣ</v>
          </cell>
          <cell r="C24" t="str">
            <v>ΣΤΑΥΡΟΣ</v>
          </cell>
          <cell r="D24" t="str">
            <v>ΗΡΑΚΛΕΙΟ</v>
          </cell>
          <cell r="P24">
            <v>55</v>
          </cell>
        </row>
        <row r="25">
          <cell r="A25">
            <v>19</v>
          </cell>
          <cell r="B25" t="str">
            <v>ΜΥΡΤΑΚΗΣ</v>
          </cell>
          <cell r="C25" t="str">
            <v>ΜΙΧΑΛΗΣ</v>
          </cell>
          <cell r="D25" t="str">
            <v>ΤΥΜΠΑΚΙ</v>
          </cell>
          <cell r="P25">
            <v>45</v>
          </cell>
        </row>
        <row r="26">
          <cell r="A26">
            <v>20</v>
          </cell>
          <cell r="B26" t="str">
            <v xml:space="preserve">ΜΑΧΛΗΣ </v>
          </cell>
          <cell r="C26" t="str">
            <v>ΤΑΣΟΣ</v>
          </cell>
          <cell r="D26" t="str">
            <v>ΗΡΑΚΛΕΙΟ</v>
          </cell>
          <cell r="P26">
            <v>40</v>
          </cell>
        </row>
        <row r="27">
          <cell r="A27">
            <v>21</v>
          </cell>
          <cell r="B27" t="str">
            <v>ΜΠΛΥΜΑΚΗΣ</v>
          </cell>
          <cell r="C27" t="str">
            <v>ΜΑΝΟΛΗΣ</v>
          </cell>
          <cell r="D27" t="str">
            <v>ΡΕΘΥΜΝΟ</v>
          </cell>
          <cell r="P27">
            <v>40</v>
          </cell>
        </row>
        <row r="28">
          <cell r="A28">
            <v>22</v>
          </cell>
          <cell r="B28" t="str">
            <v xml:space="preserve">ΝΤΙΝΌΠΟΥΛΟΣ </v>
          </cell>
          <cell r="C28" t="str">
            <v xml:space="preserve">ΑΧΙΛΛΈΑΣ </v>
          </cell>
          <cell r="D28" t="str">
            <v xml:space="preserve">ΡΈΘΥΜΝΟ </v>
          </cell>
          <cell r="P28">
            <v>40</v>
          </cell>
        </row>
        <row r="29">
          <cell r="A29">
            <v>23</v>
          </cell>
          <cell r="B29" t="str">
            <v>ΡΟΥΣΣΑΚΗΣ</v>
          </cell>
          <cell r="C29" t="str">
            <v>ΜΙΧΑΛΗΣ</v>
          </cell>
          <cell r="D29" t="str">
            <v>ΡΕΘΥΜΝΟ</v>
          </cell>
          <cell r="P29">
            <v>35</v>
          </cell>
        </row>
        <row r="30">
          <cell r="A30">
            <v>24</v>
          </cell>
          <cell r="B30" t="str">
            <v>ΝΙΝΟΣ</v>
          </cell>
          <cell r="C30" t="str">
            <v>ΜΑΡΙΟΣ</v>
          </cell>
          <cell r="D30" t="str">
            <v>ΡΕΘΥΜΝΟ</v>
          </cell>
          <cell r="P30">
            <v>30</v>
          </cell>
        </row>
        <row r="31">
          <cell r="A31">
            <v>25</v>
          </cell>
          <cell r="B31" t="str">
            <v>ΦΑΝΟΥΡΑΚΗΣ</v>
          </cell>
          <cell r="C31" t="str">
            <v>ΜΑΝΩΛΗΣ</v>
          </cell>
          <cell r="D31" t="str">
            <v>ΗΡΑΚΛΕΙΟ</v>
          </cell>
          <cell r="P31">
            <v>30</v>
          </cell>
        </row>
        <row r="32">
          <cell r="A32">
            <v>26</v>
          </cell>
          <cell r="B32" t="str">
            <v>ΑΙΛΑΜΆΚΗΣ</v>
          </cell>
          <cell r="C32" t="str">
            <v>ΜΆΝΟΣ</v>
          </cell>
          <cell r="D32" t="str">
            <v>ΣΗΤΕΙΑ</v>
          </cell>
          <cell r="P32">
            <v>20</v>
          </cell>
        </row>
        <row r="33">
          <cell r="A33">
            <v>27</v>
          </cell>
          <cell r="B33" t="str">
            <v>ΛΑΓΟΥΒΆΡΔΟΣ</v>
          </cell>
          <cell r="C33" t="str">
            <v>ΑΛΈΞΑΝΔΡΟΣ</v>
          </cell>
          <cell r="D33" t="str">
            <v>ΧΑΝΙΆ</v>
          </cell>
          <cell r="P33">
            <v>20</v>
          </cell>
        </row>
        <row r="34">
          <cell r="A34">
            <v>28</v>
          </cell>
          <cell r="B34" t="str">
            <v>ΤΖΟΥΓΚΑΡΗΣ</v>
          </cell>
          <cell r="C34" t="str">
            <v>ΓΕΩΡΓΙΟΣ</v>
          </cell>
          <cell r="D34" t="str">
            <v>ΧΑΝΙΑ</v>
          </cell>
          <cell r="P34">
            <v>20</v>
          </cell>
        </row>
        <row r="35">
          <cell r="A35">
            <v>29</v>
          </cell>
          <cell r="B35" t="str">
            <v>ΑΝΥΦΑΝΤΑΚΗΣ</v>
          </cell>
          <cell r="C35" t="str">
            <v>ΑΔΑΜ</v>
          </cell>
          <cell r="D35" t="str">
            <v>ΡΕΘΥΜΝΟ</v>
          </cell>
          <cell r="P35">
            <v>15</v>
          </cell>
        </row>
        <row r="36">
          <cell r="A36">
            <v>30</v>
          </cell>
          <cell r="B36" t="str">
            <v xml:space="preserve">ΒΑΡΆΚΛΑΣ </v>
          </cell>
          <cell r="C36" t="str">
            <v xml:space="preserve">ΒΑΣΊΛΗΣ </v>
          </cell>
          <cell r="D36" t="str">
            <v xml:space="preserve">ΗΡΆΚΛΕΙΟ </v>
          </cell>
          <cell r="P36">
            <v>15</v>
          </cell>
        </row>
        <row r="37">
          <cell r="A37">
            <v>31</v>
          </cell>
          <cell r="B37" t="str">
            <v xml:space="preserve">ΜΑΡΙΔΆΚΗΣ </v>
          </cell>
          <cell r="C37" t="str">
            <v>ΠΑΝΤΕΛΗΣ</v>
          </cell>
          <cell r="D37" t="str">
            <v>ΡΕΘΥΜΝΟ</v>
          </cell>
          <cell r="P37">
            <v>15</v>
          </cell>
        </row>
        <row r="38">
          <cell r="A38">
            <v>32</v>
          </cell>
          <cell r="B38" t="str">
            <v>ΜΑΤΖΟΡΑΚΗΣ</v>
          </cell>
          <cell r="C38" t="str">
            <v>ΓΕΩΡΓΙΟΣ</v>
          </cell>
          <cell r="D38" t="str">
            <v>ΧΑΝΙΑ</v>
          </cell>
          <cell r="P38">
            <v>15</v>
          </cell>
        </row>
        <row r="39">
          <cell r="A39">
            <v>33</v>
          </cell>
          <cell r="B39" t="str">
            <v>ΜΥΓΙΑΚΗΣ</v>
          </cell>
          <cell r="C39" t="str">
            <v>ΑΡΙΣΤΟΤΕΛΗΣ</v>
          </cell>
          <cell r="D39" t="str">
            <v>ΡΕΘΥΜΝΟ</v>
          </cell>
          <cell r="P39">
            <v>15</v>
          </cell>
        </row>
        <row r="40">
          <cell r="A40">
            <v>34</v>
          </cell>
          <cell r="B40" t="str">
            <v>ΔΡΑΝΔΑΚΗΣ</v>
          </cell>
          <cell r="C40" t="str">
            <v>ΝΙΚΟΣ</v>
          </cell>
          <cell r="D40" t="str">
            <v>ΡΕΘΥΜΝΟ</v>
          </cell>
          <cell r="P40">
            <v>10</v>
          </cell>
        </row>
        <row r="41">
          <cell r="A41">
            <v>35</v>
          </cell>
          <cell r="B41" t="str">
            <v>ΚΕΝΔΡΙΣΤΑΚΗΣ</v>
          </cell>
          <cell r="C41" t="str">
            <v>ΓΙΑΝΝΗΣ</v>
          </cell>
          <cell r="D41" t="str">
            <v>ΗΡΑΚΛΕΙΟ</v>
          </cell>
          <cell r="P41">
            <v>10</v>
          </cell>
        </row>
        <row r="42">
          <cell r="A42">
            <v>36</v>
          </cell>
          <cell r="B42" t="str">
            <v>ΚΟΛΕΤΖΑΚΗΣ</v>
          </cell>
          <cell r="C42" t="str">
            <v>ΔΗΜΉΤΡΙΟΣ</v>
          </cell>
          <cell r="D42" t="str">
            <v>ΗΡΆΚΛΕΙΟ</v>
          </cell>
          <cell r="P42">
            <v>10</v>
          </cell>
        </row>
        <row r="43">
          <cell r="A43">
            <v>37</v>
          </cell>
          <cell r="B43" t="str">
            <v>ΦΡΑΓΚΟΝΙΚΟΛΆΚΗΣ</v>
          </cell>
          <cell r="C43" t="str">
            <v>ΓΕΏΡΓΙΟΣ</v>
          </cell>
          <cell r="D43" t="str">
            <v>ΧΑΝΙΆ</v>
          </cell>
          <cell r="P43">
            <v>10</v>
          </cell>
        </row>
        <row r="44">
          <cell r="A44">
            <v>38</v>
          </cell>
          <cell r="B44" t="str">
            <v>ΖΑΧΟΣ</v>
          </cell>
          <cell r="C44" t="str">
            <v>ΚΩΝΣΤΑΝΤΙΝΟΣ</v>
          </cell>
          <cell r="D44" t="str">
            <v>ΑΓΙΟΣ ΝΙΚΟΛΑΟΣ</v>
          </cell>
          <cell r="P44">
            <v>7</v>
          </cell>
        </row>
        <row r="45">
          <cell r="A45">
            <v>39</v>
          </cell>
          <cell r="B45" t="str">
            <v>ΛΥΡΑΚΗΣ</v>
          </cell>
          <cell r="C45" t="str">
            <v>ΙΩΑΝΝΗΣ</v>
          </cell>
          <cell r="D45" t="str">
            <v>ΗΡΑΚΛΕΙΟ</v>
          </cell>
          <cell r="P45">
            <v>7</v>
          </cell>
        </row>
        <row r="46">
          <cell r="A46">
            <v>40</v>
          </cell>
          <cell r="B46" t="str">
            <v>ΔΑΣΚΑΛΑΚΗΣ</v>
          </cell>
          <cell r="C46" t="str">
            <v>ΣΤΑΥΡΟΣ</v>
          </cell>
          <cell r="D46" t="str">
            <v>ΗΡΑΚΛΕΙΟ</v>
          </cell>
          <cell r="P46">
            <v>5</v>
          </cell>
        </row>
        <row r="47">
          <cell r="A47">
            <v>41</v>
          </cell>
          <cell r="B47" t="str">
            <v xml:space="preserve">ΚΟΚΚΙΝΑΚΗΣ </v>
          </cell>
          <cell r="C47" t="str">
            <v>ΓΕΩΡΓΙΟΣ</v>
          </cell>
          <cell r="D47" t="str">
            <v>ΡΕΘΥΜΝΟ</v>
          </cell>
          <cell r="P47">
            <v>5</v>
          </cell>
        </row>
        <row r="48">
          <cell r="A48">
            <v>42</v>
          </cell>
          <cell r="B48" t="str">
            <v>ΚΟΤΖΑΜΠΑΣΗΣ</v>
          </cell>
          <cell r="C48" t="str">
            <v>ΝΙΚΟΣ</v>
          </cell>
          <cell r="D48" t="str">
            <v>ΡΕΘΥΜΝΟ</v>
          </cell>
          <cell r="P48">
            <v>5</v>
          </cell>
        </row>
        <row r="49">
          <cell r="A49">
            <v>43</v>
          </cell>
          <cell r="B49" t="str">
            <v>ΛΑΜΠΡΟΥ</v>
          </cell>
          <cell r="C49" t="str">
            <v>ΓΙΩΡΓΟΣ</v>
          </cell>
          <cell r="D49" t="str">
            <v>ΗΡΑΚΛΕΙΟ</v>
          </cell>
          <cell r="P49">
            <v>5</v>
          </cell>
        </row>
        <row r="50">
          <cell r="A50">
            <v>44</v>
          </cell>
          <cell r="B50" t="str">
            <v>ΤΖΩΡΤΖΆΚΗΣ</v>
          </cell>
          <cell r="C50" t="str">
            <v>ΣΤΈΛΙΟΣ</v>
          </cell>
          <cell r="D50" t="str">
            <v>ΧΑΝΙΆ</v>
          </cell>
          <cell r="P50">
            <v>5</v>
          </cell>
        </row>
        <row r="51">
          <cell r="A51">
            <v>45</v>
          </cell>
          <cell r="B51" t="str">
            <v xml:space="preserve">ΚΑΛΟΓΡΙΔΑΚΗΣ </v>
          </cell>
          <cell r="C51" t="str">
            <v>ΓΙΩΡΓΟΣ</v>
          </cell>
          <cell r="D51" t="str">
            <v>ΡΕΘΥΜΝΟ</v>
          </cell>
          <cell r="P51">
            <v>5</v>
          </cell>
        </row>
        <row r="52">
          <cell r="A52">
            <v>46</v>
          </cell>
          <cell r="B52" t="str">
            <v>ΓΙΑΝΝΑΔΑΚΗΣ</v>
          </cell>
          <cell r="C52" t="str">
            <v>ΓΕΩΡΓΙΟΣ</v>
          </cell>
          <cell r="D52" t="str">
            <v>ΗΡΑΚΛΕΙΟ</v>
          </cell>
          <cell r="P52">
            <v>2</v>
          </cell>
        </row>
        <row r="53">
          <cell r="A53">
            <v>47</v>
          </cell>
          <cell r="B53" t="str">
            <v>ΚΑΛΑΪΤΖΆΚΗΣ</v>
          </cell>
          <cell r="C53" t="str">
            <v>ΜΆΝΟΣ</v>
          </cell>
          <cell r="D53" t="str">
            <v>ΧΑΝΙΆ</v>
          </cell>
          <cell r="P53">
            <v>0</v>
          </cell>
        </row>
        <row r="54">
          <cell r="A54">
            <v>48</v>
          </cell>
          <cell r="B54" t="str">
            <v>ΚΟΥΝΑΛΗΣ</v>
          </cell>
          <cell r="C54" t="str">
            <v>ΜΙΧΑΛΗΣ</v>
          </cell>
          <cell r="D54" t="str">
            <v>ΡΕΘΥΜΝΟ</v>
          </cell>
          <cell r="P54">
            <v>0</v>
          </cell>
        </row>
        <row r="55">
          <cell r="A55">
            <v>49</v>
          </cell>
          <cell r="B55" t="str">
            <v>ΧΟΥΔΕΤΣΑΝΑΚΗΣ</v>
          </cell>
          <cell r="C55" t="str">
            <v>ΣΠΥΡΟΣ</v>
          </cell>
          <cell r="D55" t="str">
            <v>ΗΡΑΚΛΕΙΟ</v>
          </cell>
          <cell r="P55">
            <v>0</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cell r="M90">
            <v>999</v>
          </cell>
        </row>
        <row r="91">
          <cell r="A91">
            <v>85</v>
          </cell>
          <cell r="M91">
            <v>999</v>
          </cell>
        </row>
        <row r="92">
          <cell r="A92">
            <v>86</v>
          </cell>
          <cell r="M92">
            <v>999</v>
          </cell>
        </row>
        <row r="93">
          <cell r="A93">
            <v>87</v>
          </cell>
          <cell r="M93">
            <v>999</v>
          </cell>
        </row>
        <row r="94">
          <cell r="A94">
            <v>88</v>
          </cell>
          <cell r="M94">
            <v>999</v>
          </cell>
        </row>
        <row r="95">
          <cell r="A95">
            <v>89</v>
          </cell>
          <cell r="M95">
            <v>999</v>
          </cell>
        </row>
        <row r="96">
          <cell r="A96">
            <v>90</v>
          </cell>
          <cell r="M96">
            <v>999</v>
          </cell>
        </row>
        <row r="97">
          <cell r="A97">
            <v>91</v>
          </cell>
          <cell r="M97">
            <v>999</v>
          </cell>
        </row>
        <row r="98">
          <cell r="A98">
            <v>92</v>
          </cell>
          <cell r="M98">
            <v>999</v>
          </cell>
        </row>
        <row r="99">
          <cell r="A99">
            <v>93</v>
          </cell>
          <cell r="M99">
            <v>999</v>
          </cell>
        </row>
        <row r="100">
          <cell r="A100">
            <v>94</v>
          </cell>
          <cell r="M100">
            <v>999</v>
          </cell>
        </row>
        <row r="101">
          <cell r="A101">
            <v>95</v>
          </cell>
          <cell r="M101">
            <v>999</v>
          </cell>
        </row>
        <row r="102">
          <cell r="A102">
            <v>96</v>
          </cell>
          <cell r="M102">
            <v>999</v>
          </cell>
        </row>
        <row r="103">
          <cell r="A103">
            <v>97</v>
          </cell>
          <cell r="M103">
            <v>999</v>
          </cell>
        </row>
        <row r="104">
          <cell r="A104">
            <v>98</v>
          </cell>
          <cell r="M104">
            <v>999</v>
          </cell>
        </row>
        <row r="105">
          <cell r="A105">
            <v>99</v>
          </cell>
          <cell r="M105">
            <v>999</v>
          </cell>
        </row>
        <row r="106">
          <cell r="A106">
            <v>100</v>
          </cell>
          <cell r="M106">
            <v>999</v>
          </cell>
        </row>
        <row r="107">
          <cell r="A107">
            <v>101</v>
          </cell>
          <cell r="M107">
            <v>999</v>
          </cell>
        </row>
        <row r="108">
          <cell r="A108">
            <v>102</v>
          </cell>
          <cell r="M108">
            <v>999</v>
          </cell>
        </row>
        <row r="109">
          <cell r="A109">
            <v>103</v>
          </cell>
          <cell r="M109">
            <v>999</v>
          </cell>
        </row>
        <row r="110">
          <cell r="A110">
            <v>104</v>
          </cell>
          <cell r="M110">
            <v>999</v>
          </cell>
        </row>
        <row r="111">
          <cell r="A111">
            <v>105</v>
          </cell>
          <cell r="M111">
            <v>999</v>
          </cell>
        </row>
        <row r="112">
          <cell r="A112">
            <v>106</v>
          </cell>
          <cell r="M112">
            <v>999</v>
          </cell>
        </row>
        <row r="113">
          <cell r="A113">
            <v>107</v>
          </cell>
          <cell r="M113">
            <v>999</v>
          </cell>
        </row>
        <row r="114">
          <cell r="A114">
            <v>108</v>
          </cell>
          <cell r="M114">
            <v>999</v>
          </cell>
        </row>
        <row r="115">
          <cell r="A115">
            <v>109</v>
          </cell>
          <cell r="M115">
            <v>999</v>
          </cell>
        </row>
        <row r="116">
          <cell r="A116">
            <v>110</v>
          </cell>
          <cell r="M116">
            <v>999</v>
          </cell>
        </row>
        <row r="117">
          <cell r="A117">
            <v>111</v>
          </cell>
          <cell r="M117">
            <v>999</v>
          </cell>
        </row>
        <row r="118">
          <cell r="A118">
            <v>112</v>
          </cell>
          <cell r="M118">
            <v>999</v>
          </cell>
        </row>
        <row r="119">
          <cell r="A119">
            <v>113</v>
          </cell>
          <cell r="M119">
            <v>999</v>
          </cell>
        </row>
        <row r="120">
          <cell r="A120">
            <v>114</v>
          </cell>
          <cell r="M120">
            <v>999</v>
          </cell>
        </row>
        <row r="121">
          <cell r="A121">
            <v>115</v>
          </cell>
          <cell r="M121">
            <v>999</v>
          </cell>
        </row>
        <row r="122">
          <cell r="A122">
            <v>116</v>
          </cell>
          <cell r="M122">
            <v>999</v>
          </cell>
        </row>
        <row r="123">
          <cell r="A123">
            <v>117</v>
          </cell>
          <cell r="M123">
            <v>999</v>
          </cell>
        </row>
        <row r="124">
          <cell r="A124">
            <v>118</v>
          </cell>
          <cell r="M124">
            <v>999</v>
          </cell>
        </row>
        <row r="125">
          <cell r="A125">
            <v>119</v>
          </cell>
          <cell r="M125">
            <v>999</v>
          </cell>
        </row>
        <row r="126">
          <cell r="A126">
            <v>120</v>
          </cell>
          <cell r="M126">
            <v>999</v>
          </cell>
        </row>
        <row r="127">
          <cell r="A127">
            <v>121</v>
          </cell>
          <cell r="M127">
            <v>999</v>
          </cell>
        </row>
        <row r="128">
          <cell r="A128">
            <v>122</v>
          </cell>
          <cell r="M128">
            <v>999</v>
          </cell>
        </row>
        <row r="129">
          <cell r="A129">
            <v>123</v>
          </cell>
          <cell r="M129">
            <v>999</v>
          </cell>
        </row>
        <row r="130">
          <cell r="A130">
            <v>124</v>
          </cell>
          <cell r="M130">
            <v>999</v>
          </cell>
        </row>
        <row r="131">
          <cell r="A131">
            <v>125</v>
          </cell>
          <cell r="M131">
            <v>999</v>
          </cell>
        </row>
        <row r="132">
          <cell r="A132">
            <v>126</v>
          </cell>
          <cell r="M132">
            <v>999</v>
          </cell>
        </row>
        <row r="133">
          <cell r="A133">
            <v>127</v>
          </cell>
          <cell r="M133">
            <v>999</v>
          </cell>
        </row>
        <row r="134">
          <cell r="A134">
            <v>128</v>
          </cell>
          <cell r="M134">
            <v>999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ές"/>
      <sheetName val="Ταμπλό 45+"/>
      <sheetName val="Προκριμμ. 4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45+</v>
          </cell>
        </row>
      </sheetData>
      <sheetData sheetId="1">
        <row r="5">
          <cell r="R5" t="str">
            <v>ΛΥΡΗΣ ΓΙΩΡΓΟΣ</v>
          </cell>
        </row>
        <row r="7">
          <cell r="A7">
            <v>1</v>
          </cell>
          <cell r="B7" t="str">
            <v>ΝΕΚΤΑΡΙΟΣ</v>
          </cell>
          <cell r="C7" t="str">
            <v>ΠΑΝΑΓΙΩΤΗΣ</v>
          </cell>
          <cell r="D7" t="str">
            <v>ΗΡΑΚΛΕΙΟ</v>
          </cell>
          <cell r="P7">
            <v>720</v>
          </cell>
        </row>
        <row r="8">
          <cell r="A8">
            <v>2</v>
          </cell>
          <cell r="B8" t="str">
            <v>ΤΣΟΥΡΒΕΛΟΎΔΗΣ</v>
          </cell>
          <cell r="C8" t="str">
            <v xml:space="preserve">ΝΊΚΟΣ </v>
          </cell>
          <cell r="D8" t="str">
            <v>ΧΑΝΙΆ</v>
          </cell>
          <cell r="P8">
            <v>480</v>
          </cell>
        </row>
        <row r="9">
          <cell r="A9">
            <v>3</v>
          </cell>
          <cell r="B9" t="str">
            <v>ΠΑΓΙΟΣ</v>
          </cell>
          <cell r="C9" t="str">
            <v>ΠΑΝΑΓΙΩΤΗΣ</v>
          </cell>
          <cell r="D9" t="str">
            <v>ΜΟΙΡΕΣ</v>
          </cell>
          <cell r="P9">
            <v>300</v>
          </cell>
        </row>
        <row r="10">
          <cell r="A10">
            <v>4</v>
          </cell>
          <cell r="B10" t="str">
            <v>ΧΑΛΕΠΗΣ</v>
          </cell>
          <cell r="C10" t="str">
            <v>ΣΥΜΕΩΝ</v>
          </cell>
          <cell r="D10" t="str">
            <v>ΙΕΡΑΠΕΤΡΑ</v>
          </cell>
          <cell r="P10">
            <v>300</v>
          </cell>
        </row>
        <row r="11">
          <cell r="A11">
            <v>5</v>
          </cell>
          <cell r="B11" t="str">
            <v>ΚΑΤΣΙΚΑΝΔΡΆΚΗΣ</v>
          </cell>
          <cell r="C11" t="str">
            <v>ΣΌΛΩΝΑΣ</v>
          </cell>
          <cell r="D11" t="str">
            <v>ΧΑΝΙΆ</v>
          </cell>
          <cell r="P11">
            <v>180</v>
          </cell>
        </row>
        <row r="12">
          <cell r="A12">
            <v>6</v>
          </cell>
          <cell r="B12" t="str">
            <v>ΞΗΡΟΥΔΑΚΗΣ</v>
          </cell>
          <cell r="C12" t="str">
            <v>ΓΙΑΝΝΗΣ</v>
          </cell>
          <cell r="D12" t="str">
            <v>ΜΟΊΡΕΣ</v>
          </cell>
          <cell r="P12">
            <v>155</v>
          </cell>
        </row>
        <row r="13">
          <cell r="A13">
            <v>7</v>
          </cell>
          <cell r="B13" t="str">
            <v>ΤΑΜΙΩΛΑΚΗΣ</v>
          </cell>
          <cell r="C13" t="str">
            <v>ΦΩΤΙΟΣ</v>
          </cell>
          <cell r="D13" t="str">
            <v>ΗΡΑΚΛΕΙΟ</v>
          </cell>
          <cell r="P13">
            <v>125</v>
          </cell>
        </row>
        <row r="14">
          <cell r="A14">
            <v>8</v>
          </cell>
          <cell r="B14" t="str">
            <v>ΧΑΤΖΗΔΆΚΗΣ</v>
          </cell>
          <cell r="C14" t="str">
            <v>ΚΩΝΣΤΑΝΤΊΝΟΣ</v>
          </cell>
          <cell r="D14" t="str">
            <v>ΗΡΆΚΛΕΙΟ</v>
          </cell>
          <cell r="P14">
            <v>100</v>
          </cell>
        </row>
        <row r="15">
          <cell r="A15">
            <v>9</v>
          </cell>
          <cell r="B15" t="str">
            <v xml:space="preserve">ΒΡΑΝΑΣ </v>
          </cell>
          <cell r="C15" t="str">
            <v>ΜΑΝΩΛΗΣ</v>
          </cell>
          <cell r="D15" t="str">
            <v>ΧΑΝΙΑ</v>
          </cell>
          <cell r="P15">
            <v>75</v>
          </cell>
        </row>
        <row r="16">
          <cell r="A16">
            <v>10</v>
          </cell>
          <cell r="B16" t="str">
            <v>ΔΕΛΑΚΗΣ</v>
          </cell>
          <cell r="C16" t="str">
            <v>ΜΙΧΆΛΗΣ</v>
          </cell>
          <cell r="D16" t="str">
            <v>ΗΡΆΚΛΕΙΟ</v>
          </cell>
          <cell r="P16">
            <v>75</v>
          </cell>
        </row>
        <row r="17">
          <cell r="A17">
            <v>11</v>
          </cell>
          <cell r="B17" t="str">
            <v>ΔΙΑΛΕΚΤΑΚΗΣ</v>
          </cell>
          <cell r="C17" t="str">
            <v xml:space="preserve">ΙΩΆΝΝΗΣ </v>
          </cell>
          <cell r="D17" t="str">
            <v>ΗΡΑΚΛΕΙΟ</v>
          </cell>
          <cell r="P17">
            <v>75</v>
          </cell>
        </row>
        <row r="18">
          <cell r="A18">
            <v>12</v>
          </cell>
          <cell r="B18" t="str">
            <v>ΖΟΓΛΟΠΊΤΗΣ</v>
          </cell>
          <cell r="C18" t="str">
            <v>ΓΙΆΝΝΗΣ</v>
          </cell>
          <cell r="D18" t="str">
            <v>ΣΗΤΕΊΑ</v>
          </cell>
          <cell r="P18">
            <v>60</v>
          </cell>
        </row>
        <row r="19">
          <cell r="A19">
            <v>13</v>
          </cell>
          <cell r="B19" t="str">
            <v>ΣΜΥΡΝΑΊΟΣ</v>
          </cell>
          <cell r="C19" t="str">
            <v>ΜΑΝΏΛΗΣ</v>
          </cell>
          <cell r="D19" t="str">
            <v>ΧΑΝΙΆ</v>
          </cell>
          <cell r="P19">
            <v>60</v>
          </cell>
        </row>
        <row r="20">
          <cell r="A20">
            <v>14</v>
          </cell>
          <cell r="B20" t="str">
            <v>ΑΝΥΦΑΝΤΑΚΗΣ</v>
          </cell>
          <cell r="C20" t="str">
            <v>ΜΙΧΑΛΗΣ</v>
          </cell>
          <cell r="D20" t="str">
            <v>ΗΡΑΚΛΕΙΟ</v>
          </cell>
          <cell r="P20">
            <v>60</v>
          </cell>
        </row>
        <row r="21">
          <cell r="A21">
            <v>15</v>
          </cell>
          <cell r="B21" t="str">
            <v>ΚΑΛΛΕΡΓΗΣ</v>
          </cell>
          <cell r="C21" t="str">
            <v>ΙΑΚΩΒΟΣ</v>
          </cell>
          <cell r="D21" t="str">
            <v>ΗΡΑΚΛΕΙΟ</v>
          </cell>
          <cell r="P21">
            <v>55</v>
          </cell>
        </row>
        <row r="22">
          <cell r="A22">
            <v>16</v>
          </cell>
          <cell r="B22" t="str">
            <v>ΠΕΤΡΑΚΗΣ</v>
          </cell>
          <cell r="C22" t="str">
            <v>ΝΙΚΟΛΑΟΣ</v>
          </cell>
          <cell r="D22" t="str">
            <v>ΧΑΝΙΑ</v>
          </cell>
          <cell r="P22">
            <v>40</v>
          </cell>
        </row>
        <row r="23">
          <cell r="A23">
            <v>17</v>
          </cell>
          <cell r="B23" t="str">
            <v>ΖΕΡΒΆΚΗΣ</v>
          </cell>
          <cell r="C23" t="str">
            <v>ΝΊΚΟΣ</v>
          </cell>
          <cell r="D23" t="str">
            <v>ΗΡΆΚΛΕΙΟ</v>
          </cell>
          <cell r="P23">
            <v>30</v>
          </cell>
        </row>
        <row r="24">
          <cell r="A24">
            <v>18</v>
          </cell>
          <cell r="B24" t="str">
            <v>ΚΟΤΣΩΝΑΣ</v>
          </cell>
          <cell r="C24" t="str">
            <v>ΠΑΝΑΓΙΩΤΗΣ</v>
          </cell>
          <cell r="D24" t="str">
            <v>ΡΕΘΥΜΝΟ</v>
          </cell>
          <cell r="P24">
            <v>30</v>
          </cell>
        </row>
        <row r="25">
          <cell r="A25">
            <v>19</v>
          </cell>
          <cell r="B25" t="str">
            <v>ΜΑΥΡΟΜΑΤΗΣ</v>
          </cell>
          <cell r="C25" t="str">
            <v>ΜΑΝΟΛΗΣ</v>
          </cell>
          <cell r="D25" t="str">
            <v>ΗΡΑΚΛΕΙΟ</v>
          </cell>
          <cell r="P25">
            <v>30</v>
          </cell>
        </row>
        <row r="26">
          <cell r="A26">
            <v>20</v>
          </cell>
          <cell r="B26" t="str">
            <v>ΠΑΡΑΔΕΙΣΑΝΟΣ</v>
          </cell>
          <cell r="C26" t="str">
            <v>ΣΤΕΛΙΟΣ</v>
          </cell>
          <cell r="D26" t="str">
            <v>ΡΕΘΥΜΝΟ</v>
          </cell>
          <cell r="P26">
            <v>30</v>
          </cell>
        </row>
        <row r="27">
          <cell r="A27">
            <v>21</v>
          </cell>
          <cell r="B27" t="str">
            <v>ΣΠΥΡΟΠΟΥΛΟΣ</v>
          </cell>
          <cell r="C27" t="str">
            <v>ΔΙΟΓΕΝΗΣ</v>
          </cell>
          <cell r="D27" t="str">
            <v>ΡΕΘΥΜΝΟ</v>
          </cell>
          <cell r="P27">
            <v>30</v>
          </cell>
        </row>
        <row r="28">
          <cell r="A28">
            <v>22</v>
          </cell>
          <cell r="B28" t="str">
            <v>ΛΑΜΠΑΔΑΡΊΟΥ</v>
          </cell>
          <cell r="C28" t="str">
            <v>ΝΙΚΌΛΑΟΣ</v>
          </cell>
          <cell r="D28" t="str">
            <v>ΗΡΆΚΛΕΙΟ</v>
          </cell>
          <cell r="P28">
            <v>25</v>
          </cell>
        </row>
        <row r="29">
          <cell r="A29">
            <v>23</v>
          </cell>
          <cell r="B29" t="str">
            <v>ΜΑΚΡΗΣ</v>
          </cell>
          <cell r="C29" t="str">
            <v>ΑΝΘΟΣ</v>
          </cell>
          <cell r="D29" t="str">
            <v>ΧΑΝΙΑ</v>
          </cell>
          <cell r="P29">
            <v>20</v>
          </cell>
        </row>
        <row r="30">
          <cell r="A30">
            <v>24</v>
          </cell>
          <cell r="B30" t="str">
            <v>ΣΤΑΥΡΟΥΛΑΚΗΣ</v>
          </cell>
          <cell r="C30" t="str">
            <v>ΙΩΑΝΝΗΣ</v>
          </cell>
          <cell r="D30" t="str">
            <v>ΡΕΘΥΜΝΟ</v>
          </cell>
          <cell r="P30">
            <v>20</v>
          </cell>
        </row>
        <row r="31">
          <cell r="A31">
            <v>25</v>
          </cell>
          <cell r="B31" t="str">
            <v>ΜΑΝΕΤΑΚΗΣ</v>
          </cell>
          <cell r="C31" t="str">
            <v>ΒΑΣΙΛΗΣ</v>
          </cell>
          <cell r="D31" t="str">
            <v>ΣΗΤΕΙΑ</v>
          </cell>
          <cell r="P31">
            <v>15</v>
          </cell>
        </row>
        <row r="32">
          <cell r="A32">
            <v>26</v>
          </cell>
          <cell r="B32" t="str">
            <v xml:space="preserve">ΑΛΕΞΑΝΔΡΊΔΗΣ </v>
          </cell>
          <cell r="C32" t="str">
            <v>ΑΝΤΏΝΗΣ</v>
          </cell>
          <cell r="D32" t="str">
            <v>ΧΑΝΙΆ</v>
          </cell>
          <cell r="P32">
            <v>10</v>
          </cell>
        </row>
        <row r="33">
          <cell r="A33">
            <v>27</v>
          </cell>
          <cell r="B33" t="str">
            <v>ΑΛΙΣΑΒΆΚΗΣ</v>
          </cell>
          <cell r="C33" t="str">
            <v>ΔΗΜΉΤΡΗΣ</v>
          </cell>
          <cell r="D33" t="str">
            <v>ΧΑΝΙΆ</v>
          </cell>
          <cell r="P33">
            <v>10</v>
          </cell>
        </row>
        <row r="34">
          <cell r="A34">
            <v>28</v>
          </cell>
          <cell r="B34" t="str">
            <v>ΓΑΡΕΦΑΛΆΚΗΣ</v>
          </cell>
          <cell r="C34" t="str">
            <v>ΚΏΣΤΑΣ</v>
          </cell>
          <cell r="D34" t="str">
            <v>ΗΡΆΚΛΕΙΟ</v>
          </cell>
          <cell r="P34">
            <v>10</v>
          </cell>
        </row>
        <row r="35">
          <cell r="A35">
            <v>29</v>
          </cell>
          <cell r="B35" t="str">
            <v>ΜΕΛΙΚΩΝΗΣ</v>
          </cell>
          <cell r="C35" t="str">
            <v>ΔΗΜΗΤΡΗΣ</v>
          </cell>
          <cell r="D35" t="str">
            <v>ΗΡΑΚΛΕΙΟ</v>
          </cell>
          <cell r="P35">
            <v>5</v>
          </cell>
        </row>
        <row r="36">
          <cell r="A36">
            <v>30</v>
          </cell>
          <cell r="B36" t="str">
            <v>ΑΛΕΞΑΝΔΡΙΝΌΣ</v>
          </cell>
          <cell r="C36" t="str">
            <v>ΝΙΚΌΛΑΟΣ</v>
          </cell>
          <cell r="D36" t="str">
            <v>ΡΈΘΥΜΝΟ</v>
          </cell>
          <cell r="P36">
            <v>0</v>
          </cell>
        </row>
        <row r="37">
          <cell r="A37">
            <v>31</v>
          </cell>
          <cell r="B37" t="str">
            <v>ΛΑΓΟΥΔΑΚΗΣ</v>
          </cell>
          <cell r="C37" t="str">
            <v>ΣΤΑΥΡΟΣ</v>
          </cell>
          <cell r="D37" t="str">
            <v>ΡΕΘΥΜΝΟ</v>
          </cell>
          <cell r="P37">
            <v>0</v>
          </cell>
        </row>
        <row r="38">
          <cell r="A38">
            <v>32</v>
          </cell>
          <cell r="B38" t="str">
            <v>ΛΑΓΟΥΔΑΚΗΣ</v>
          </cell>
          <cell r="C38" t="str">
            <v>ΠΕΤΡΟΣ</v>
          </cell>
          <cell r="D38" t="str">
            <v>ΡΕΘΥΜΝΟ</v>
          </cell>
          <cell r="P38">
            <v>0</v>
          </cell>
        </row>
        <row r="39">
          <cell r="A39">
            <v>33</v>
          </cell>
          <cell r="B39" t="str">
            <v>ΜΑΡΙΝΑΚΗΣ</v>
          </cell>
          <cell r="C39" t="str">
            <v>ΜΙΧΑΗΛ</v>
          </cell>
          <cell r="D39" t="str">
            <v>ΧΑΝΙΑ</v>
          </cell>
          <cell r="P39">
            <v>0</v>
          </cell>
        </row>
        <row r="40">
          <cell r="A40">
            <v>34</v>
          </cell>
          <cell r="B40" t="str">
            <v>ΜΑΡΚΟΥΛΑΚΗΣ</v>
          </cell>
          <cell r="C40" t="str">
            <v>ΓΕΩΡΓΙΟΣ</v>
          </cell>
          <cell r="D40" t="str">
            <v>ΡΕΘΥΜΝΟ</v>
          </cell>
          <cell r="P40">
            <v>0</v>
          </cell>
        </row>
        <row r="41">
          <cell r="A41">
            <v>35</v>
          </cell>
          <cell r="B41" t="str">
            <v>ΡΟΜΠΟΓΙΑΝΝΝΑΚΗΣ</v>
          </cell>
          <cell r="C41" t="str">
            <v>ΔΗΜΗΤΡΗΣ</v>
          </cell>
          <cell r="D41" t="str">
            <v>ΗΡΑΚΛΕΙΟ</v>
          </cell>
          <cell r="P41">
            <v>0</v>
          </cell>
        </row>
        <row r="42">
          <cell r="A42">
            <v>36</v>
          </cell>
          <cell r="B42" t="str">
            <v>ΠΡΟΚΡΙΜ. 1</v>
          </cell>
        </row>
        <row r="43">
          <cell r="A43">
            <v>37</v>
          </cell>
          <cell r="B43" t="str">
            <v>ΠΡΟΚΡΙΜ. 2</v>
          </cell>
        </row>
        <row r="44">
          <cell r="A44">
            <v>38</v>
          </cell>
          <cell r="B44" t="str">
            <v>ΠΡΟΚΡΙΜ. 3</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ες"/>
      <sheetName val="Ταμπλό ΓΥΝ"/>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ΓΥΝΑΙΚΩΝ</v>
          </cell>
        </row>
      </sheetData>
      <sheetData sheetId="1">
        <row r="7">
          <cell r="A7">
            <v>1</v>
          </cell>
          <cell r="B7" t="str">
            <v>ΜΑΓΚΑΝΑ</v>
          </cell>
          <cell r="C7" t="str">
            <v>ΑΛΕΞΙΑ</v>
          </cell>
          <cell r="D7" t="str">
            <v xml:space="preserve">ΗΡΆΚΛΕΙΟ </v>
          </cell>
          <cell r="P7">
            <v>480</v>
          </cell>
        </row>
        <row r="8">
          <cell r="A8">
            <v>2</v>
          </cell>
          <cell r="B8" t="str">
            <v>ΡΑΜΟΥΤΣΑΚΗ</v>
          </cell>
          <cell r="C8" t="str">
            <v>ΜΙΡΚΑ</v>
          </cell>
          <cell r="D8" t="str">
            <v>ΗΡΑΚΛΕΙΟ</v>
          </cell>
          <cell r="P8">
            <v>305</v>
          </cell>
        </row>
        <row r="9">
          <cell r="A9">
            <v>3</v>
          </cell>
          <cell r="B9" t="str">
            <v>ΜΑΘΙΟΥΛΑΚΗ</v>
          </cell>
          <cell r="C9" t="str">
            <v>ΜΑΡΙΕΤΤΑ</v>
          </cell>
          <cell r="D9" t="str">
            <v>ΧΑΝΙΆ</v>
          </cell>
          <cell r="P9">
            <v>240</v>
          </cell>
        </row>
        <row r="10">
          <cell r="A10">
            <v>4</v>
          </cell>
          <cell r="B10" t="str">
            <v>ΝΙΚΟΠΟΥΛΟΥ</v>
          </cell>
          <cell r="C10" t="str">
            <v xml:space="preserve">ΒΑΡΒΆΡΑ </v>
          </cell>
          <cell r="D10" t="str">
            <v>ΧΑΝΙΆ</v>
          </cell>
          <cell r="P10">
            <v>180</v>
          </cell>
        </row>
        <row r="11">
          <cell r="A11">
            <v>5</v>
          </cell>
          <cell r="B11" t="str">
            <v>ΠΑΝΑΓΙΩΤΑΚΗ</v>
          </cell>
          <cell r="C11" t="str">
            <v>ΚΑΤΕΡΙΝΑ</v>
          </cell>
          <cell r="D11" t="str">
            <v>ΗΡΑΚΛΕΙΟ</v>
          </cell>
          <cell r="P11">
            <v>180</v>
          </cell>
        </row>
        <row r="12">
          <cell r="A12">
            <v>6</v>
          </cell>
          <cell r="B12" t="str">
            <v>ΤΣΑΚΙΡΟΓΛΟΥ</v>
          </cell>
          <cell r="C12" t="str">
            <v>ΚΡΙΣΤΥ</v>
          </cell>
          <cell r="D12" t="str">
            <v>ΗΡΑΚΛΕΙΟ</v>
          </cell>
          <cell r="P12">
            <v>160</v>
          </cell>
        </row>
        <row r="13">
          <cell r="A13">
            <v>7</v>
          </cell>
          <cell r="B13" t="str">
            <v>ΒΙΔΑΛΆΚΗ</v>
          </cell>
          <cell r="C13" t="str">
            <v>ΤΟΝΙΑ</v>
          </cell>
          <cell r="D13" t="str">
            <v>ΧΑΝΙΆ</v>
          </cell>
          <cell r="P13">
            <v>130</v>
          </cell>
        </row>
        <row r="14">
          <cell r="A14">
            <v>8</v>
          </cell>
          <cell r="B14" t="str">
            <v>ΣΩΜΑΡΑΚΗ</v>
          </cell>
          <cell r="C14" t="str">
            <v>ΜΑΡΊΑ</v>
          </cell>
          <cell r="D14" t="str">
            <v>ΗΡΑΚΛΕΙΟ</v>
          </cell>
          <cell r="P14">
            <v>80</v>
          </cell>
        </row>
        <row r="15">
          <cell r="A15">
            <v>9</v>
          </cell>
          <cell r="B15" t="str">
            <v>ΣΩΠΑΣΗ</v>
          </cell>
          <cell r="C15" t="str">
            <v>ΧΡΥΣΑ</v>
          </cell>
          <cell r="D15" t="str">
            <v xml:space="preserve">ΆΓΙΟΣ ΝΙΚΌΛΑΟΣ </v>
          </cell>
          <cell r="P15">
            <v>80</v>
          </cell>
        </row>
        <row r="16">
          <cell r="A16">
            <v>10</v>
          </cell>
          <cell r="B16" t="str">
            <v>ΜΙΧΕΛΙΔΑΚΗ</v>
          </cell>
          <cell r="C16" t="str">
            <v>ΙΡΜΑ</v>
          </cell>
          <cell r="D16" t="str">
            <v>ΗΡΑΚΛΕΙΟ</v>
          </cell>
          <cell r="P16">
            <v>60</v>
          </cell>
        </row>
        <row r="17">
          <cell r="A17">
            <v>11</v>
          </cell>
          <cell r="B17" t="str">
            <v>ΓΑΡΓΑΝΟΥΡΑΚΗ</v>
          </cell>
          <cell r="C17" t="str">
            <v>ΕΡΓΙΝΗ</v>
          </cell>
          <cell r="D17" t="str">
            <v>ΗΡΑΚΛΕΙΟ</v>
          </cell>
          <cell r="P17">
            <v>30</v>
          </cell>
        </row>
        <row r="18">
          <cell r="A18">
            <v>12</v>
          </cell>
          <cell r="B18" t="str">
            <v>ΜΑΡΗ</v>
          </cell>
          <cell r="C18" t="str">
            <v>ΜΑΡΑ</v>
          </cell>
          <cell r="D18" t="str">
            <v>ΆΓΙΟΣ ΝΙΚΟΛΑΟΣ</v>
          </cell>
          <cell r="P18">
            <v>30</v>
          </cell>
        </row>
        <row r="19">
          <cell r="A19">
            <v>13</v>
          </cell>
          <cell r="B19" t="str">
            <v>ΟΡΦΑΝΟΥΔΑΚΗ</v>
          </cell>
          <cell r="C19" t="str">
            <v>ΕΥΑΓΓΕΛΙΑ</v>
          </cell>
          <cell r="D19" t="str">
            <v>ΧΑΝΙΑ</v>
          </cell>
          <cell r="P19">
            <v>30</v>
          </cell>
        </row>
        <row r="20">
          <cell r="A20">
            <v>14</v>
          </cell>
          <cell r="B20" t="str">
            <v xml:space="preserve">ΧΑΤΖΆΚΗ </v>
          </cell>
          <cell r="C20" t="str">
            <v>ΜΑΡΙΛΊ</v>
          </cell>
          <cell r="D20" t="str">
            <v>ΗΡΑΚΛΕΙΟ</v>
          </cell>
          <cell r="P20">
            <v>30</v>
          </cell>
        </row>
        <row r="21">
          <cell r="A21">
            <v>15</v>
          </cell>
          <cell r="B21" t="str">
            <v xml:space="preserve">ΞΑΝΘΌΠΟΥΛΟΥ </v>
          </cell>
          <cell r="C21" t="str">
            <v xml:space="preserve">ΜΠΕΤΤΥ </v>
          </cell>
          <cell r="D21" t="str">
            <v>ΗΡΑΚΛΕΙΟ</v>
          </cell>
          <cell r="P21">
            <v>10</v>
          </cell>
        </row>
        <row r="22">
          <cell r="A22">
            <v>16</v>
          </cell>
          <cell r="B22" t="str">
            <v>ΣΟΦΟΥΛΑΚΗ</v>
          </cell>
          <cell r="C22" t="str">
            <v>ΕΛΕΝΗ</v>
          </cell>
          <cell r="D22" t="str">
            <v>ΗΡΑΚΛΕΙΟ</v>
          </cell>
          <cell r="P22">
            <v>10</v>
          </cell>
        </row>
        <row r="23">
          <cell r="A23">
            <v>17</v>
          </cell>
        </row>
        <row r="24">
          <cell r="A24">
            <v>18</v>
          </cell>
        </row>
        <row r="25">
          <cell r="A25">
            <v>19</v>
          </cell>
          <cell r="M25">
            <v>999</v>
          </cell>
        </row>
        <row r="26">
          <cell r="A26">
            <v>20</v>
          </cell>
          <cell r="M26">
            <v>999</v>
          </cell>
        </row>
        <row r="27">
          <cell r="A27">
            <v>21</v>
          </cell>
          <cell r="M27">
            <v>999</v>
          </cell>
        </row>
        <row r="28">
          <cell r="A28">
            <v>22</v>
          </cell>
          <cell r="M28">
            <v>999</v>
          </cell>
        </row>
      </sheetData>
      <sheetData sheetId="2"/>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80"/>
  <sheetViews>
    <sheetView workbookViewId="0">
      <selection activeCell="P18" sqref="P18"/>
    </sheetView>
  </sheetViews>
  <sheetFormatPr defaultRowHeight="15" x14ac:dyDescent="0.25"/>
  <cols>
    <col min="1" max="2" width="3.28515625" customWidth="1"/>
    <col min="3" max="3" width="4.28515625" customWidth="1"/>
    <col min="4" max="4" width="2.85546875" customWidth="1"/>
    <col min="5" max="5" width="16.28515625" customWidth="1"/>
    <col min="6" max="6" width="8.7109375" customWidth="1"/>
    <col min="7" max="7" width="3.42578125" customWidth="1"/>
    <col min="8" max="8" width="9.7109375" customWidth="1"/>
    <col min="9" max="9" width="2.42578125" customWidth="1"/>
    <col min="10" max="10" width="15.140625" customWidth="1"/>
    <col min="11" max="11" width="1.7109375" hidden="1" customWidth="1"/>
    <col min="12" max="12" width="14.42578125" customWidth="1"/>
    <col min="13" max="13" width="1.85546875" customWidth="1"/>
    <col min="14" max="14" width="14.7109375" customWidth="1"/>
    <col min="15" max="15" width="1.7109375" customWidth="1"/>
    <col min="16" max="16" width="15.5703125" customWidth="1"/>
    <col min="17" max="17" width="2" customWidth="1"/>
  </cols>
  <sheetData>
    <row r="1" spans="1:17" ht="26.25" x14ac:dyDescent="0.25">
      <c r="A1" s="325" t="str">
        <f>'[1]Week SetUp '!$A$6</f>
        <v>2ο Παγκρήτιο Βετεράνων Ρέθυμνο</v>
      </c>
      <c r="B1" s="326"/>
      <c r="C1" s="326"/>
      <c r="D1" s="326"/>
      <c r="E1" s="326"/>
      <c r="F1" s="326"/>
      <c r="G1" s="326"/>
      <c r="H1" s="326"/>
      <c r="I1" s="326"/>
      <c r="J1" s="326"/>
      <c r="K1" s="326"/>
      <c r="L1" s="326"/>
      <c r="M1" s="99"/>
      <c r="N1" s="327" t="str">
        <f>'[1]Week SetUp '!A12</f>
        <v>ΑΝΔΡΩΝ 35+</v>
      </c>
      <c r="O1" s="326"/>
      <c r="P1" s="326"/>
      <c r="Q1" s="99"/>
    </row>
    <row r="2" spans="1:17" x14ac:dyDescent="0.25">
      <c r="A2" s="328" t="str">
        <f>'[1]Week SetUp '!$A$8</f>
        <v>Ζ΄ ΕΝΩΣΗ</v>
      </c>
      <c r="B2" s="326"/>
      <c r="C2" s="326"/>
      <c r="D2" s="326"/>
      <c r="E2" s="326"/>
      <c r="F2" s="100"/>
      <c r="G2" s="101"/>
      <c r="H2" s="101"/>
      <c r="I2" s="102"/>
      <c r="J2" s="329" t="s">
        <v>0</v>
      </c>
      <c r="K2" s="326"/>
      <c r="L2" s="326"/>
      <c r="M2" s="102"/>
      <c r="N2" s="101"/>
      <c r="O2" s="102"/>
      <c r="P2" s="101"/>
      <c r="Q2" s="102"/>
    </row>
    <row r="3" spans="1:17" x14ac:dyDescent="0.25">
      <c r="A3" s="3" t="s">
        <v>1</v>
      </c>
      <c r="B3" s="3"/>
      <c r="C3" s="3"/>
      <c r="D3" s="3"/>
      <c r="E3" s="3"/>
      <c r="F3" s="3" t="s">
        <v>2</v>
      </c>
      <c r="G3" s="3"/>
      <c r="H3" s="3"/>
      <c r="I3" s="4"/>
      <c r="J3" s="3" t="s">
        <v>3</v>
      </c>
      <c r="K3" s="4"/>
      <c r="L3" s="3" t="s">
        <v>4</v>
      </c>
      <c r="M3" s="4"/>
      <c r="N3" s="3"/>
      <c r="O3" s="4"/>
      <c r="P3" s="3"/>
      <c r="Q3" s="5" t="s">
        <v>5</v>
      </c>
    </row>
    <row r="4" spans="1:17" ht="15.75" thickBot="1" x14ac:dyDescent="0.3">
      <c r="A4" s="330" t="str">
        <f>'[1]Week SetUp '!$A$10</f>
        <v>13-15/05/2016</v>
      </c>
      <c r="B4" s="331"/>
      <c r="C4" s="331"/>
      <c r="D4" s="103"/>
      <c r="E4" s="103"/>
      <c r="F4" s="103" t="str">
        <f>'[1]Week SetUp '!$C$10</f>
        <v>Ο.Α. ΡΕΘΥΜΝΟΥ</v>
      </c>
      <c r="G4" s="104"/>
      <c r="H4" s="103"/>
      <c r="I4" s="105"/>
      <c r="J4" s="103" t="str">
        <f>'[1]Week SetUp '!$D$10</f>
        <v>ΡΕΘΥΜΝΟ</v>
      </c>
      <c r="K4" s="105"/>
      <c r="L4" s="106" t="str">
        <f>'[1]Week SetUp '!$A$12</f>
        <v>ΑΝΔΡΩΝ 35+</v>
      </c>
      <c r="M4" s="105"/>
      <c r="N4" s="103"/>
      <c r="O4" s="105"/>
      <c r="P4" s="103"/>
      <c r="Q4" s="107" t="str">
        <f>'[1]Week SetUp '!$E$10</f>
        <v>ΛΥΡΗΣ ΓΙΩΡΓΟΣ</v>
      </c>
    </row>
    <row r="5" spans="1:17" x14ac:dyDescent="0.25">
      <c r="A5" s="8"/>
      <c r="B5" s="9" t="s">
        <v>6</v>
      </c>
      <c r="C5" s="9" t="s">
        <v>7</v>
      </c>
      <c r="D5" s="9" t="s">
        <v>8</v>
      </c>
      <c r="E5" s="10" t="s">
        <v>9</v>
      </c>
      <c r="F5" s="10" t="s">
        <v>10</v>
      </c>
      <c r="G5" s="10"/>
      <c r="H5" s="10" t="s">
        <v>2</v>
      </c>
      <c r="I5" s="10"/>
      <c r="J5" s="9" t="s">
        <v>11</v>
      </c>
      <c r="K5" s="11"/>
      <c r="L5" s="9" t="s">
        <v>12</v>
      </c>
      <c r="M5" s="11"/>
      <c r="N5" s="9" t="s">
        <v>13</v>
      </c>
      <c r="O5" s="11"/>
      <c r="P5" s="9" t="s">
        <v>14</v>
      </c>
      <c r="Q5" s="12"/>
    </row>
    <row r="6" spans="1:17" x14ac:dyDescent="0.25">
      <c r="A6" s="13"/>
      <c r="B6" s="108"/>
      <c r="C6" s="109"/>
      <c r="D6" s="108"/>
      <c r="E6" s="110"/>
      <c r="F6" s="110"/>
      <c r="G6" s="111"/>
      <c r="H6" s="110"/>
      <c r="I6" s="112"/>
      <c r="J6" s="108"/>
      <c r="K6" s="112"/>
      <c r="L6" s="108"/>
      <c r="M6" s="112"/>
      <c r="N6" s="108"/>
      <c r="O6" s="112"/>
      <c r="P6" s="108"/>
      <c r="Q6" s="113"/>
    </row>
    <row r="7" spans="1:17" x14ac:dyDescent="0.25">
      <c r="A7" s="18" t="s">
        <v>15</v>
      </c>
      <c r="B7" s="114">
        <f>IF(($D7=""),"",VLOOKUP($D7,[1]Συμμετοχές!$A$7:$P$70,15))</f>
        <v>0</v>
      </c>
      <c r="C7" s="114">
        <f>IF(($D7=""),"",VLOOKUP($D7,[1]Συμμετοχές!$A$7:$P$70,16))</f>
        <v>540</v>
      </c>
      <c r="D7" s="20">
        <v>1</v>
      </c>
      <c r="E7" s="115" t="str">
        <f>UPPER(IF(($D7=""),"",VLOOKUP($D7,[1]Συμμετοχές!$A$7:$P$170,2)))</f>
        <v>ΜΠΟΓΡΗΣ</v>
      </c>
      <c r="F7" s="115" t="str">
        <f>IF(($D7=""),"",VLOOKUP($D7,[1]Συμμετοχές!$A$7:$P$170,3))</f>
        <v>ΚΩΣΤΑΣ</v>
      </c>
      <c r="G7" s="115"/>
      <c r="H7" s="115" t="str">
        <f>IF(($D7=""),"",VLOOKUP($D7,[1]Συμμετοχές!$A$7:$P$170,4))</f>
        <v>ΗΡΑΚΛΕΙΟ</v>
      </c>
      <c r="I7" s="116"/>
      <c r="J7" s="114" t="str">
        <f>UPPER(IF(OR((I8="a"),(I8="as")),E7,IF(OR((I8="b"),(I8="bs")),E8,)))</f>
        <v>ΜΠΟΓΡΗΣ</v>
      </c>
      <c r="K7" s="117"/>
      <c r="L7" s="118"/>
      <c r="M7" s="118"/>
      <c r="N7" s="118"/>
      <c r="O7" s="118"/>
      <c r="P7" s="118"/>
      <c r="Q7" s="118"/>
    </row>
    <row r="8" spans="1:17" x14ac:dyDescent="0.25">
      <c r="A8" s="22" t="s">
        <v>16</v>
      </c>
      <c r="B8" s="119">
        <f>IF(($D8=""),"",VLOOKUP($D8,[1]Συμμετοχές!$A$7:$P$70,15))</f>
        <v>0</v>
      </c>
      <c r="C8" s="119">
        <f>IF(($D8=""),"",VLOOKUP($D8,[1]Συμμετοχές!$A$7:$P$70,16))</f>
        <v>0</v>
      </c>
      <c r="D8" s="23">
        <v>80</v>
      </c>
      <c r="E8" s="115" t="str">
        <f>UPPER(IF(($D8=""),"",VLOOKUP($D8,[1]Συμμετοχές!$A$7:$P$170,2)))</f>
        <v/>
      </c>
      <c r="F8" s="115"/>
      <c r="G8" s="120" t="s">
        <v>17</v>
      </c>
      <c r="H8" s="115"/>
      <c r="I8" s="24" t="s">
        <v>18</v>
      </c>
      <c r="J8" s="121"/>
      <c r="K8" s="25"/>
      <c r="L8" s="122" t="s">
        <v>166</v>
      </c>
      <c r="M8" s="117"/>
      <c r="N8" s="118"/>
      <c r="O8" s="118"/>
      <c r="P8" s="118"/>
      <c r="Q8" s="118"/>
    </row>
    <row r="9" spans="1:17" x14ac:dyDescent="0.25">
      <c r="A9" s="22" t="s">
        <v>19</v>
      </c>
      <c r="B9" s="119">
        <f>IF(($D9=""),"",VLOOKUP($D9,[1]Συμμετοχές!$A$7:$P$70,15))</f>
        <v>0</v>
      </c>
      <c r="C9" s="119">
        <f>IF(($D9=""),"",VLOOKUP($D9,[1]Συμμετοχές!$A$7:$P$70,16))</f>
        <v>15</v>
      </c>
      <c r="D9" s="20">
        <v>29</v>
      </c>
      <c r="E9" s="115" t="str">
        <f>UPPER(IF(($D9=""),"",VLOOKUP($D9,[1]Συμμετοχές!$A$7:$P$170,2)))</f>
        <v>ΑΝΥΦΑΝΤΑΚΗΣ</v>
      </c>
      <c r="F9" s="115" t="str">
        <f>IF(($D9=""),"",VLOOKUP($D9,[1]Συμμετοχές!$A$7:$P$170,3))</f>
        <v>ΑΔΑΜ</v>
      </c>
      <c r="G9" s="119"/>
      <c r="H9" s="115" t="str">
        <f>IF(($D9=""),"",VLOOKUP($D9,[1]Συμμετοχές!$A$7:$P$170,4))</f>
        <v>ΡΕΘΥΜΝΟ</v>
      </c>
      <c r="I9" s="123"/>
      <c r="J9" s="114" t="s">
        <v>206</v>
      </c>
      <c r="K9" s="124"/>
      <c r="L9" s="125" t="s">
        <v>127</v>
      </c>
      <c r="M9" s="126"/>
      <c r="N9" s="127"/>
      <c r="O9" s="118"/>
      <c r="P9" s="118"/>
      <c r="Q9" s="118"/>
    </row>
    <row r="10" spans="1:17" x14ac:dyDescent="0.25">
      <c r="A10" s="22" t="s">
        <v>20</v>
      </c>
      <c r="B10" s="119">
        <f>IF(($D10=""),"",VLOOKUP($D10,[1]Συμμετοχές!$A$7:$P$70,15))</f>
        <v>0</v>
      </c>
      <c r="C10" s="119">
        <f>IF(($D10=""),"",VLOOKUP($D10,[1]Συμμετοχές!$A$7:$P$70,16))</f>
        <v>10</v>
      </c>
      <c r="D10" s="23">
        <v>37</v>
      </c>
      <c r="E10" s="115" t="str">
        <f>UPPER(IF(($D10=""),"",VLOOKUP($D10,[1]Συμμετοχές!$A$7:$P$170,2)))</f>
        <v>ΦΡΑΓΚΟΝΙΚΟΛΆΚΗΣ</v>
      </c>
      <c r="F10" s="115" t="str">
        <f>IF(($D10=""),"",VLOOKUP($D10,[1]Συμμετοχές!$A$7:$P$170,3))</f>
        <v>ΓΕΏΡΓΙΟΣ</v>
      </c>
      <c r="G10" s="119"/>
      <c r="H10" s="115" t="str">
        <f>IF(($D10=""),"",VLOOKUP($D10,[1]Συμμετοχές!$A$7:$P$170,4))</f>
        <v>ΧΑΝΙΆ</v>
      </c>
      <c r="I10" s="28"/>
      <c r="J10" s="125" t="s">
        <v>205</v>
      </c>
      <c r="K10" s="128"/>
      <c r="L10" s="129" t="s">
        <v>21</v>
      </c>
      <c r="M10" s="30"/>
      <c r="N10" s="122" t="s">
        <v>166</v>
      </c>
      <c r="O10" s="117"/>
      <c r="P10" s="118"/>
      <c r="Q10" s="118"/>
    </row>
    <row r="11" spans="1:17" x14ac:dyDescent="0.25">
      <c r="A11" s="22" t="s">
        <v>22</v>
      </c>
      <c r="B11" s="119">
        <f>IF(($D11=""),"",VLOOKUP($D11,[1]Συμμετοχές!$A$7:$P$70,15))</f>
        <v>0</v>
      </c>
      <c r="C11" s="119">
        <f>IF(($D11=""),"",VLOOKUP($D11,[1]Συμμετοχές!$A$7:$P$70,16))</f>
        <v>30</v>
      </c>
      <c r="D11" s="23">
        <v>25</v>
      </c>
      <c r="E11" s="115" t="str">
        <f>UPPER(IF(($D11=""),"",VLOOKUP($D11,[1]Συμμετοχές!$A$7:$P$170,2)))</f>
        <v>ΦΑΝΟΥΡΑΚΗΣ</v>
      </c>
      <c r="F11" s="115" t="str">
        <f>IF(($D11=""),"",VLOOKUP($D11,[1]Συμμετοχές!$A$7:$P$170,3))</f>
        <v>ΜΑΝΩΛΗΣ</v>
      </c>
      <c r="G11" s="119"/>
      <c r="H11" s="115" t="str">
        <f>IF(($D11=""),"",VLOOKUP($D11,[1]Συμμετοχές!$A$7:$P$170,4))</f>
        <v>ΗΡΑΚΛΕΙΟ</v>
      </c>
      <c r="I11" s="123"/>
      <c r="J11" s="114" t="s">
        <v>208</v>
      </c>
      <c r="K11" s="123"/>
      <c r="L11" s="130"/>
      <c r="M11" s="131"/>
      <c r="N11" s="125" t="s">
        <v>207</v>
      </c>
      <c r="O11" s="126"/>
      <c r="P11" s="127"/>
      <c r="Q11" s="118"/>
    </row>
    <row r="12" spans="1:17" x14ac:dyDescent="0.25">
      <c r="A12" s="22" t="s">
        <v>23</v>
      </c>
      <c r="B12" s="119">
        <f>IF(($D12=""),"",VLOOKUP($D12,[1]Συμμετοχές!$A$7:$P$70,15))</f>
        <v>0</v>
      </c>
      <c r="C12" s="119">
        <f>IF(($D12=""),"",VLOOKUP($D12,[1]Συμμετοχές!$A$7:$P$70,16))</f>
        <v>0</v>
      </c>
      <c r="D12" s="20">
        <v>48</v>
      </c>
      <c r="E12" s="115" t="str">
        <f>UPPER(IF(($D12=""),"",VLOOKUP($D12,[1]Συμμετοχές!$A$7:$P$170,2)))</f>
        <v>ΚΟΥΝΑΛΗΣ</v>
      </c>
      <c r="F12" s="115" t="str">
        <f>IF(($D12=""),"",VLOOKUP($D12,[1]Συμμετοχές!$A$7:$P$170,3))</f>
        <v>ΜΙΧΑΛΗΣ</v>
      </c>
      <c r="G12" s="119"/>
      <c r="H12" s="115" t="str">
        <f>IF(($D12=""),"",VLOOKUP($D12,[1]Συμμετοχές!$A$7:$P$170,4))</f>
        <v>ΡΕΘΥΜΝΟ</v>
      </c>
      <c r="I12" s="31"/>
      <c r="J12" s="125" t="s">
        <v>207</v>
      </c>
      <c r="K12" s="30"/>
      <c r="L12" s="122" t="s">
        <v>138</v>
      </c>
      <c r="M12" s="124"/>
      <c r="N12" s="127"/>
      <c r="O12" s="132"/>
      <c r="P12" s="127"/>
      <c r="Q12" s="118"/>
    </row>
    <row r="13" spans="1:17" x14ac:dyDescent="0.25">
      <c r="A13" s="22" t="s">
        <v>24</v>
      </c>
      <c r="B13" s="119">
        <f>IF(($D13=""),"",VLOOKUP($D13,[1]Συμμετοχές!$A$7:$P$70,15))</f>
        <v>0</v>
      </c>
      <c r="C13" s="119">
        <f>IF(($D13=""),"",VLOOKUP($D13,[1]Συμμετοχές!$A$7:$P$70,16))</f>
        <v>7</v>
      </c>
      <c r="D13" s="23">
        <v>39</v>
      </c>
      <c r="E13" s="115" t="str">
        <f>UPPER(IF(($D13=""),"",VLOOKUP($D13,[1]Συμμετοχές!$A$7:$P$170,2)))</f>
        <v>ΛΥΡΑΚΗΣ</v>
      </c>
      <c r="F13" s="115" t="str">
        <f>IF(($D13=""),"",VLOOKUP($D13,[1]Συμμετοχές!$A$7:$P$170,3))</f>
        <v>ΙΩΑΝΝΗΣ</v>
      </c>
      <c r="G13" s="120"/>
      <c r="H13" s="115" t="str">
        <f>IF(($D13=""),"",VLOOKUP($D13,[1]Συμμετοχές!$A$7:$P$170,4))</f>
        <v>ΗΡΑΚΛΕΙΟ</v>
      </c>
      <c r="I13" s="123"/>
      <c r="J13" s="114" t="s">
        <v>138</v>
      </c>
      <c r="K13" s="124"/>
      <c r="L13" s="125" t="s">
        <v>130</v>
      </c>
      <c r="M13" s="128"/>
      <c r="N13" s="118"/>
      <c r="O13" s="132"/>
      <c r="P13" s="127"/>
      <c r="Q13" s="118"/>
    </row>
    <row r="14" spans="1:17" x14ac:dyDescent="0.25">
      <c r="A14" s="18" t="s">
        <v>25</v>
      </c>
      <c r="B14" s="119">
        <f>IF(($D14=""),"",VLOOKUP($D14,[1]Συμμετοχές!$A$7:$P$70,15))</f>
        <v>0</v>
      </c>
      <c r="C14" s="119">
        <f>IF(($D14=""),"",VLOOKUP($D14,[1]Συμμετοχές!$A$7:$P$70,16))</f>
        <v>55</v>
      </c>
      <c r="D14" s="20">
        <v>16</v>
      </c>
      <c r="E14" s="115" t="str">
        <f>UPPER(IF(($D14=""),"",VLOOKUP($D14,[1]Συμμετοχές!$A$7:$P$170,2)))</f>
        <v>ΨΑΡΟΥΔΑΚΗΣ</v>
      </c>
      <c r="F14" s="115" t="str">
        <f>IF(($D14=""),"",VLOOKUP($D14,[1]Συμμετοχές!$A$7:$P$170,3))</f>
        <v>ΕΥΣΤΡΑΤΙΟΣ</v>
      </c>
      <c r="G14" s="120"/>
      <c r="H14" s="115" t="str">
        <f>IF(($D14=""),"",VLOOKUP($D14,[1]Συμμετοχές!$A$7:$P$170,4))</f>
        <v>ΗΡΑΚΛΕΙΟ</v>
      </c>
      <c r="I14" s="31"/>
      <c r="J14" s="125"/>
      <c r="K14" s="128"/>
      <c r="L14" s="118"/>
      <c r="M14" s="128"/>
      <c r="N14" s="129" t="s">
        <v>21</v>
      </c>
      <c r="O14" s="30"/>
      <c r="P14" s="122" t="s">
        <v>166</v>
      </c>
      <c r="Q14" s="117"/>
    </row>
    <row r="15" spans="1:17" x14ac:dyDescent="0.25">
      <c r="A15" s="18" t="s">
        <v>26</v>
      </c>
      <c r="B15" s="119">
        <f>IF(($D15=""),"",VLOOKUP($D15,[1]Συμμετοχές!$A$7:$P$70,15))</f>
        <v>0</v>
      </c>
      <c r="C15" s="119">
        <f>IF(($D15=""),"",VLOOKUP($D15,[1]Συμμετοχές!$A$7:$P$70,16))</f>
        <v>90</v>
      </c>
      <c r="D15" s="20">
        <v>11</v>
      </c>
      <c r="E15" s="115" t="str">
        <f>UPPER(IF(($D15=""),"",VLOOKUP($D15,[1]Συμμετοχές!$A$7:$P$170,2)))</f>
        <v>ΠΑΝΑΓΙΩΤΊΔΗΣ</v>
      </c>
      <c r="F15" s="115" t="str">
        <f>IF(($D15=""),"",VLOOKUP($D15,[1]Συμμετοχές!$A$7:$P$170,3))</f>
        <v>ΠΆΝΟΣ</v>
      </c>
      <c r="G15" s="120"/>
      <c r="H15" s="115" t="str">
        <f>IF(($D15=""),"",VLOOKUP($D15,[1]Συμμετοχές!$A$7:$P$170,4))</f>
        <v>ΗΡΆΚΛΕΙΟ</v>
      </c>
      <c r="I15" s="123"/>
      <c r="J15" s="114" t="str">
        <f>UPPER(IF(OR((I16="a"),(I16="as")),E15,IF(OR((I16="b"),(I16="bs")),E16,)))</f>
        <v>ΠΑΝΑΓΙΩΤΊΔΗΣ</v>
      </c>
      <c r="K15" s="123"/>
      <c r="L15" s="118"/>
      <c r="M15" s="128"/>
      <c r="N15" s="118"/>
      <c r="O15" s="131"/>
      <c r="P15" s="125" t="s">
        <v>242</v>
      </c>
      <c r="Q15" s="126"/>
    </row>
    <row r="16" spans="1:17" x14ac:dyDescent="0.25">
      <c r="A16" s="22" t="s">
        <v>27</v>
      </c>
      <c r="B16" s="119">
        <f>IF(($D16=""),"",VLOOKUP($D16,[1]Συμμετοχές!$A$7:$P$70,15))</f>
        <v>0</v>
      </c>
      <c r="C16" s="119">
        <f>IF(($D16=""),"",VLOOKUP($D16,[1]Συμμετοχές!$A$7:$P$70,16))</f>
        <v>0</v>
      </c>
      <c r="D16" s="23">
        <v>80</v>
      </c>
      <c r="E16" s="115" t="str">
        <f>UPPER(IF(($D16=""),"",VLOOKUP($D16,[1]Συμμετοχές!$A$7:$P$170,2)))</f>
        <v/>
      </c>
      <c r="F16" s="115"/>
      <c r="G16" s="120" t="s">
        <v>17</v>
      </c>
      <c r="H16" s="115"/>
      <c r="I16" s="31" t="s">
        <v>18</v>
      </c>
      <c r="J16" s="125"/>
      <c r="K16" s="30"/>
      <c r="L16" s="122" t="s">
        <v>167</v>
      </c>
      <c r="M16" s="123"/>
      <c r="N16" s="118"/>
      <c r="O16" s="131"/>
      <c r="P16" s="127"/>
      <c r="Q16" s="132"/>
    </row>
    <row r="17" spans="1:17" x14ac:dyDescent="0.25">
      <c r="A17" s="22" t="s">
        <v>28</v>
      </c>
      <c r="B17" s="119">
        <f>IF(($D17=""),"",VLOOKUP($D17,[1]Συμμετοχές!$A$7:$P$70,15))</f>
        <v>0</v>
      </c>
      <c r="C17" s="119">
        <f>IF(($D17=""),"",VLOOKUP($D17,[1]Συμμετοχές!$A$7:$P$70,16))</f>
        <v>40</v>
      </c>
      <c r="D17" s="20">
        <v>22</v>
      </c>
      <c r="E17" s="115" t="str">
        <f>UPPER(IF(($D17=""),"",VLOOKUP($D17,[1]Συμμετοχές!$A$7:$P$170,2)))</f>
        <v xml:space="preserve">ΝΤΙΝΌΠΟΥΛΟΣ </v>
      </c>
      <c r="F17" s="115" t="str">
        <f>IF(($D17=""),"",VLOOKUP($D17,[1]Συμμετοχές!$A$7:$P$170,3))</f>
        <v xml:space="preserve">ΑΧΙΛΛΈΑΣ </v>
      </c>
      <c r="G17" s="119"/>
      <c r="H17" s="115" t="str">
        <f>IF(($D17=""),"",VLOOKUP($D17,[1]Συμμετοχές!$A$7:$P$170,4))</f>
        <v xml:space="preserve">ΡΈΘΥΜΝΟ </v>
      </c>
      <c r="I17" s="123"/>
      <c r="J17" s="114" t="s">
        <v>210</v>
      </c>
      <c r="K17" s="124"/>
      <c r="L17" s="125" t="s">
        <v>145</v>
      </c>
      <c r="M17" s="131"/>
      <c r="N17" s="127"/>
      <c r="O17" s="131"/>
      <c r="P17" s="127"/>
      <c r="Q17" s="132"/>
    </row>
    <row r="18" spans="1:17" x14ac:dyDescent="0.25">
      <c r="A18" s="22" t="s">
        <v>29</v>
      </c>
      <c r="B18" s="119">
        <f>IF(($D18=""),"",VLOOKUP($D18,[1]Συμμετοχές!$A$7:$P$70,15))</f>
        <v>0</v>
      </c>
      <c r="C18" s="119">
        <f>IF(($D18=""),"",VLOOKUP($D18,[1]Συμμετοχές!$A$7:$P$70,16))</f>
        <v>10</v>
      </c>
      <c r="D18" s="20">
        <v>34</v>
      </c>
      <c r="E18" s="115" t="str">
        <f>UPPER(IF(($D18=""),"",VLOOKUP($D18,[1]Συμμετοχές!$A$7:$P$170,2)))</f>
        <v>ΔΡΑΝΔΑΚΗΣ</v>
      </c>
      <c r="F18" s="115" t="str">
        <f>IF(($D18=""),"",VLOOKUP($D18,[1]Συμμετοχές!$A$7:$P$170,3))</f>
        <v>ΝΙΚΟΣ</v>
      </c>
      <c r="G18" s="119"/>
      <c r="H18" s="115" t="str">
        <f>IF(($D18=""),"",VLOOKUP($D18,[1]Συμμετοχές!$A$7:$P$170,4))</f>
        <v>ΡΕΘΥΜΝΟ</v>
      </c>
      <c r="I18" s="28"/>
      <c r="J18" s="125" t="s">
        <v>209</v>
      </c>
      <c r="K18" s="128"/>
      <c r="L18" s="129" t="s">
        <v>21</v>
      </c>
      <c r="M18" s="30"/>
      <c r="N18" s="122" t="s">
        <v>236</v>
      </c>
      <c r="O18" s="124"/>
      <c r="P18" s="127"/>
      <c r="Q18" s="132"/>
    </row>
    <row r="19" spans="1:17" x14ac:dyDescent="0.25">
      <c r="A19" s="22" t="s">
        <v>30</v>
      </c>
      <c r="B19" s="119">
        <f>IF(($D19=""),"",VLOOKUP($D19,[1]Συμμετοχές!$A$7:$P$70,15))</f>
        <v>0</v>
      </c>
      <c r="C19" s="119">
        <f>IF(($D19=""),"",VLOOKUP($D19,[1]Συμμετοχές!$A$7:$P$70,16))</f>
        <v>55</v>
      </c>
      <c r="D19" s="23">
        <v>18</v>
      </c>
      <c r="E19" s="115" t="str">
        <f>UPPER(IF(($D19=""),"",VLOOKUP($D19,[1]Συμμετοχές!$A$7:$P$170,2)))</f>
        <v>ΣΑΡΑΝΤΙΔΗΣ</v>
      </c>
      <c r="F19" s="115" t="str">
        <f>IF(($D19=""),"",VLOOKUP($D19,[1]Συμμετοχές!$A$7:$P$170,3))</f>
        <v>ΣΤΑΥΡΟΣ</v>
      </c>
      <c r="G19" s="119"/>
      <c r="H19" s="115" t="str">
        <f>IF(($D19=""),"",VLOOKUP($D19,[1]Συμμετοχές!$A$7:$P$170,4))</f>
        <v>ΗΡΑΚΛΕΙΟ</v>
      </c>
      <c r="I19" s="123"/>
      <c r="J19" s="114" t="s">
        <v>212</v>
      </c>
      <c r="K19" s="123"/>
      <c r="L19" s="130"/>
      <c r="M19" s="131"/>
      <c r="N19" s="125" t="s">
        <v>235</v>
      </c>
      <c r="O19" s="128"/>
      <c r="P19" s="118"/>
      <c r="Q19" s="132"/>
    </row>
    <row r="20" spans="1:17" x14ac:dyDescent="0.25">
      <c r="A20" s="22" t="s">
        <v>31</v>
      </c>
      <c r="B20" s="119">
        <f>IF(($D20=""),"",VLOOKUP($D20,[1]Συμμετοχές!$A$7:$P$70,15))</f>
        <v>0</v>
      </c>
      <c r="C20" s="119">
        <f>IF(($D20=""),"",VLOOKUP($D20,[1]Συμμετοχές!$A$7:$P$70,16))</f>
        <v>20</v>
      </c>
      <c r="D20" s="20">
        <v>27</v>
      </c>
      <c r="E20" s="115" t="str">
        <f>UPPER(IF(($D20=""),"",VLOOKUP($D20,[1]Συμμετοχές!$A$7:$P$170,2)))</f>
        <v>ΛΑΓΟΥΒΆΡΔΟΣ</v>
      </c>
      <c r="F20" s="115" t="str">
        <f>IF(($D20=""),"",VLOOKUP($D20,[1]Συμμετοχές!$A$7:$P$170,3))</f>
        <v>ΑΛΈΞΑΝΔΡΟΣ</v>
      </c>
      <c r="G20" s="119"/>
      <c r="H20" s="115" t="str">
        <f>IF(($D20=""),"",VLOOKUP($D20,[1]Συμμετοχές!$A$7:$P$170,4))</f>
        <v>ΧΑΝΙΆ</v>
      </c>
      <c r="I20" s="31"/>
      <c r="J20" s="125" t="s">
        <v>211</v>
      </c>
      <c r="K20" s="30"/>
      <c r="L20" s="122" t="s">
        <v>168</v>
      </c>
      <c r="M20" s="124"/>
      <c r="N20" s="127"/>
      <c r="O20" s="128"/>
      <c r="P20" s="118"/>
      <c r="Q20" s="132"/>
    </row>
    <row r="21" spans="1:17" x14ac:dyDescent="0.25">
      <c r="A21" s="22" t="s">
        <v>32</v>
      </c>
      <c r="B21" s="119">
        <f>IF(($D21=""),"",VLOOKUP($D21,[1]Συμμετοχές!$A$7:$P$70,15))</f>
        <v>0</v>
      </c>
      <c r="C21" s="119">
        <f>IF(($D21=""),"",VLOOKUP($D21,[1]Συμμετοχές!$A$7:$P$70,16))</f>
        <v>0</v>
      </c>
      <c r="D21" s="23">
        <v>80</v>
      </c>
      <c r="E21" s="115" t="str">
        <f>UPPER(IF(($D21=""),"",VLOOKUP($D21,[1]Συμμετοχές!$A$7:$P$170,2)))</f>
        <v/>
      </c>
      <c r="F21" s="115"/>
      <c r="G21" s="120" t="s">
        <v>17</v>
      </c>
      <c r="H21" s="115"/>
      <c r="I21" s="123"/>
      <c r="J21" s="114" t="str">
        <f>UPPER(IF(OR((I22="a"),(I22="as")),E21,IF(OR((I22="b"),(I22="bs")),E22,)))</f>
        <v>ΓΑΛΕΡΟΣ</v>
      </c>
      <c r="K21" s="124"/>
      <c r="L21" s="125" t="s">
        <v>127</v>
      </c>
      <c r="M21" s="128"/>
      <c r="N21" s="118"/>
      <c r="O21" s="128"/>
      <c r="P21" s="118"/>
      <c r="Q21" s="132"/>
    </row>
    <row r="22" spans="1:17" x14ac:dyDescent="0.25">
      <c r="A22" s="18" t="s">
        <v>33</v>
      </c>
      <c r="B22" s="119">
        <f>IF(($D22=""),"",VLOOKUP($D22,[1]Συμμετοχές!$A$7:$P$70,15))</f>
        <v>0</v>
      </c>
      <c r="C22" s="119">
        <f>IF(($D22=""),"",VLOOKUP($D22,[1]Συμμετοχές!$A$7:$P$70,16))</f>
        <v>200</v>
      </c>
      <c r="D22" s="20">
        <v>5</v>
      </c>
      <c r="E22" s="115" t="str">
        <f>UPPER(IF(($D22=""),"",VLOOKUP($D22,[1]Συμμετοχές!$A$7:$P$170,2)))</f>
        <v>ΓΑΛΕΡΟΣ</v>
      </c>
      <c r="F22" s="115" t="str">
        <f>IF(($D22=""),"",VLOOKUP($D22,[1]Συμμετοχές!$A$7:$P$170,3))</f>
        <v>ΣΤΑΥΡΟΣ</v>
      </c>
      <c r="G22" s="120"/>
      <c r="H22" s="115" t="str">
        <f>IF(($D22=""),"",VLOOKUP($D22,[1]Συμμετοχές!$A$7:$P$170,4))</f>
        <v>ΡΕΘΥΜΝΟ</v>
      </c>
      <c r="I22" s="31" t="s">
        <v>34</v>
      </c>
      <c r="J22" s="125"/>
      <c r="K22" s="128"/>
      <c r="L22" s="118"/>
      <c r="M22" s="128"/>
      <c r="N22" s="32" t="s">
        <v>35</v>
      </c>
      <c r="O22" s="133"/>
      <c r="P22" s="114" t="s">
        <v>166</v>
      </c>
      <c r="Q22" s="134"/>
    </row>
    <row r="23" spans="1:17" x14ac:dyDescent="0.25">
      <c r="A23" s="18" t="s">
        <v>36</v>
      </c>
      <c r="B23" s="119">
        <f>IF(($D23=""),"",VLOOKUP($D23,[1]Συμμετοχές!$A$7:$P$70,15))</f>
        <v>0</v>
      </c>
      <c r="C23" s="119">
        <f>IF(($D23=""),"",VLOOKUP($D23,[1]Συμμετοχές!$A$7:$P$70,16))</f>
        <v>260</v>
      </c>
      <c r="D23" s="20">
        <v>3</v>
      </c>
      <c r="E23" s="115" t="str">
        <f>UPPER(IF(($D23=""),"",VLOOKUP($D23,[1]Συμμετοχές!$A$7:$P$170,2)))</f>
        <v>ΚΑΡΓΑΤΖΗΣ</v>
      </c>
      <c r="F23" s="115" t="str">
        <f>IF(($D23=""),"",VLOOKUP($D23,[1]Συμμετοχές!$A$7:$P$170,3))</f>
        <v>ΚΩΣΤΑΣ</v>
      </c>
      <c r="G23" s="120"/>
      <c r="H23" s="115" t="str">
        <f>IF(($D23=""),"",VLOOKUP($D23,[1]Συμμετοχές!$A$7:$P$170,4))</f>
        <v>ΗΡΑΚΛΕΙΟ</v>
      </c>
      <c r="I23" s="123"/>
      <c r="J23" s="114" t="s">
        <v>156</v>
      </c>
      <c r="K23" s="123"/>
      <c r="L23" s="118"/>
      <c r="M23" s="128"/>
      <c r="N23" s="129" t="s">
        <v>21</v>
      </c>
      <c r="O23" s="33"/>
      <c r="P23" s="135"/>
      <c r="Q23" s="35"/>
    </row>
    <row r="24" spans="1:17" x14ac:dyDescent="0.25">
      <c r="A24" s="22" t="s">
        <v>37</v>
      </c>
      <c r="B24" s="119">
        <f>IF(($D24=""),"",VLOOKUP($D24,[1]Συμμετοχές!$A$7:$P$70,15))</f>
        <v>0</v>
      </c>
      <c r="C24" s="119">
        <f>IF(($D24=""),"",VLOOKUP($D24,[1]Συμμετοχές!$A$7:$P$70,16))</f>
        <v>0</v>
      </c>
      <c r="D24" s="23">
        <v>80</v>
      </c>
      <c r="E24" s="115" t="str">
        <f>UPPER(IF(($D24=""),"",VLOOKUP($D24,[1]Συμμετοχές!$A$7:$P$170,2)))</f>
        <v/>
      </c>
      <c r="F24" s="115"/>
      <c r="G24" s="120" t="s">
        <v>17</v>
      </c>
      <c r="H24" s="115"/>
      <c r="I24" s="31" t="s">
        <v>18</v>
      </c>
      <c r="J24" s="125"/>
      <c r="K24" s="30"/>
      <c r="L24" s="122" t="s">
        <v>234</v>
      </c>
      <c r="M24" s="123"/>
      <c r="N24" s="118"/>
      <c r="O24" s="128"/>
      <c r="P24" s="118"/>
      <c r="Q24" s="132"/>
    </row>
    <row r="25" spans="1:17" x14ac:dyDescent="0.25">
      <c r="A25" s="22" t="s">
        <v>38</v>
      </c>
      <c r="B25" s="119">
        <f>IF(($D25=""),"",VLOOKUP($D25,[1]Συμμετοχές!$A$7:$P$70,15))</f>
        <v>0</v>
      </c>
      <c r="C25" s="119">
        <f>IF(($D25=""),"",VLOOKUP($D25,[1]Συμμετοχές!$A$7:$P$70,16))</f>
        <v>5</v>
      </c>
      <c r="D25" s="20">
        <v>45</v>
      </c>
      <c r="E25" s="115" t="str">
        <f>UPPER(IF(($D25=""),"",VLOOKUP($D25,[1]Συμμετοχές!$A$7:$P$170,2)))</f>
        <v xml:space="preserve">ΚΑΛΟΓΡΙΔΑΚΗΣ </v>
      </c>
      <c r="F25" s="115" t="str">
        <f>IF(($D25=""),"",VLOOKUP($D25,[1]Συμμετοχές!$A$7:$P$170,3))</f>
        <v>ΓΙΩΡΓΟΣ</v>
      </c>
      <c r="G25" s="119"/>
      <c r="H25" s="115" t="str">
        <f>IF(($D25=""),"",VLOOKUP($D25,[1]Συμμετοχές!$A$7:$P$170,4))</f>
        <v>ΡΕΘΥΜΝΟ</v>
      </c>
      <c r="I25" s="123"/>
      <c r="J25" s="114" t="s">
        <v>213</v>
      </c>
      <c r="K25" s="124"/>
      <c r="L25" s="125" t="s">
        <v>233</v>
      </c>
      <c r="M25" s="131"/>
      <c r="N25" s="127"/>
      <c r="O25" s="128"/>
      <c r="P25" s="118"/>
      <c r="Q25" s="132"/>
    </row>
    <row r="26" spans="1:17" x14ac:dyDescent="0.25">
      <c r="A26" s="22" t="s">
        <v>39</v>
      </c>
      <c r="B26" s="119">
        <f>IF(($D26=""),"",VLOOKUP($D26,[1]Συμμετοχές!$A$7:$P$70,15))</f>
        <v>0</v>
      </c>
      <c r="C26" s="119">
        <f>IF(($D26=""),"",VLOOKUP($D26,[1]Συμμετοχές!$A$7:$P$70,16))</f>
        <v>5</v>
      </c>
      <c r="D26" s="23">
        <v>44</v>
      </c>
      <c r="E26" s="115" t="str">
        <f>UPPER(IF(($D26=""),"",VLOOKUP($D26,[1]Συμμετοχές!$A$7:$P$170,2)))</f>
        <v>ΤΖΩΡΤΖΆΚΗΣ</v>
      </c>
      <c r="F26" s="115" t="str">
        <f>IF(($D26=""),"",VLOOKUP($D26,[1]Συμμετοχές!$A$7:$P$170,3))</f>
        <v>ΣΤΈΛΙΟΣ</v>
      </c>
      <c r="G26" s="119"/>
      <c r="H26" s="115" t="str">
        <f>IF(($D26=""),"",VLOOKUP($D26,[1]Συμμετοχές!$A$7:$P$170,4))</f>
        <v>ΧΑΝΙΆ</v>
      </c>
      <c r="I26" s="31"/>
      <c r="J26" s="125" t="s">
        <v>207</v>
      </c>
      <c r="K26" s="128"/>
      <c r="L26" s="129"/>
      <c r="M26" s="30"/>
      <c r="N26" s="122" t="s">
        <v>234</v>
      </c>
      <c r="O26" s="123"/>
      <c r="P26" s="118"/>
      <c r="Q26" s="132"/>
    </row>
    <row r="27" spans="1:17" x14ac:dyDescent="0.25">
      <c r="A27" s="22" t="s">
        <v>40</v>
      </c>
      <c r="B27" s="119">
        <f>IF(($D27=""),"",VLOOKUP($D27,[1]Συμμετοχές!$A$7:$P$70,15))</f>
        <v>0</v>
      </c>
      <c r="C27" s="119">
        <f>IF(($D27=""),"",VLOOKUP($D27,[1]Συμμετοχές!$A$7:$P$70,16))</f>
        <v>35</v>
      </c>
      <c r="D27" s="20">
        <v>23</v>
      </c>
      <c r="E27" s="115" t="str">
        <f>UPPER(IF(($D27=""),"",VLOOKUP($D27,[1]Συμμετοχές!$A$7:$P$170,2)))</f>
        <v>ΡΟΥΣΣΑΚΗΣ</v>
      </c>
      <c r="F27" s="115" t="str">
        <f>IF(($D27=""),"",VLOOKUP($D27,[1]Συμμετοχές!$A$7:$P$170,3))</f>
        <v>ΜΙΧΑΛΗΣ</v>
      </c>
      <c r="G27" s="119"/>
      <c r="H27" s="115" t="str">
        <f>IF(($D27=""),"",VLOOKUP($D27,[1]Συμμετοχές!$A$7:$P$170,4))</f>
        <v>ΡΕΘΥΜΝΟ</v>
      </c>
      <c r="I27" s="123"/>
      <c r="J27" s="114" t="s">
        <v>214</v>
      </c>
      <c r="K27" s="123"/>
      <c r="L27" s="130"/>
      <c r="M27" s="131"/>
      <c r="N27" s="125" t="s">
        <v>207</v>
      </c>
      <c r="O27" s="131"/>
      <c r="P27" s="127"/>
      <c r="Q27" s="132"/>
    </row>
    <row r="28" spans="1:17" x14ac:dyDescent="0.25">
      <c r="A28" s="22" t="s">
        <v>41</v>
      </c>
      <c r="B28" s="119">
        <f>IF(($D28=""),"",VLOOKUP($D28,[1]Συμμετοχές!$A$7:$P$70,15))</f>
        <v>0</v>
      </c>
      <c r="C28" s="119">
        <f>IF(($D28=""),"",VLOOKUP($D28,[1]Συμμετοχές!$A$7:$P$70,16))</f>
        <v>15</v>
      </c>
      <c r="D28" s="20">
        <v>33</v>
      </c>
      <c r="E28" s="115" t="str">
        <f>UPPER(IF(($D28=""),"",VLOOKUP($D28,[1]Συμμετοχές!$A$7:$P$170,2)))</f>
        <v>ΜΥΓΙΑΚΗΣ</v>
      </c>
      <c r="F28" s="115" t="str">
        <f>IF(($D28=""),"",VLOOKUP($D28,[1]Συμμετοχές!$A$7:$P$170,3))</f>
        <v>ΑΡΙΣΤΟΤΕΛΗΣ</v>
      </c>
      <c r="G28" s="119"/>
      <c r="H28" s="115" t="str">
        <f>IF(($D28=""),"",VLOOKUP($D28,[1]Συμμετοχές!$A$7:$P$170,4))</f>
        <v>ΡΕΘΥΜΝΟ</v>
      </c>
      <c r="I28" s="28"/>
      <c r="J28" s="125" t="s">
        <v>207</v>
      </c>
      <c r="K28" s="30"/>
      <c r="L28" s="122" t="s">
        <v>232</v>
      </c>
      <c r="M28" s="124"/>
      <c r="N28" s="127"/>
      <c r="O28" s="131"/>
      <c r="P28" s="127"/>
      <c r="Q28" s="132"/>
    </row>
    <row r="29" spans="1:17" x14ac:dyDescent="0.25">
      <c r="A29" s="22" t="s">
        <v>42</v>
      </c>
      <c r="B29" s="119">
        <f>IF(($D29=""),"",VLOOKUP($D29,[1]Συμμετοχές!$A$7:$P$70,15))</f>
        <v>0</v>
      </c>
      <c r="C29" s="119">
        <f>IF(($D29=""),"",VLOOKUP($D29,[1]Συμμετοχές!$A$7:$P$70,16))</f>
        <v>0</v>
      </c>
      <c r="D29" s="23">
        <v>80</v>
      </c>
      <c r="E29" s="115" t="str">
        <f>UPPER(IF(($D29=""),"",VLOOKUP($D29,[1]Συμμετοχές!$A$7:$P$170,2)))</f>
        <v/>
      </c>
      <c r="F29" s="115"/>
      <c r="G29" s="120" t="s">
        <v>43</v>
      </c>
      <c r="H29" s="115"/>
      <c r="I29" s="123"/>
      <c r="J29" s="114" t="str">
        <f>UPPER(IF(OR((I30="a"),(I30="as")),E29,IF(OR((I30="b"),(I30="bs")),E30,)))</f>
        <v xml:space="preserve">ΚΑΛΛΗΣ </v>
      </c>
      <c r="K29" s="124"/>
      <c r="L29" s="125" t="s">
        <v>215</v>
      </c>
      <c r="M29" s="128"/>
      <c r="N29" s="118"/>
      <c r="O29" s="131"/>
      <c r="P29" s="127"/>
      <c r="Q29" s="132"/>
    </row>
    <row r="30" spans="1:17" x14ac:dyDescent="0.25">
      <c r="A30" s="18" t="s">
        <v>44</v>
      </c>
      <c r="B30" s="119">
        <f>IF(($D30=""),"",VLOOKUP($D30,[1]Συμμετοχές!$A$7:$P$70,15))</f>
        <v>0</v>
      </c>
      <c r="C30" s="119">
        <f>IF(($D30=""),"",VLOOKUP($D30,[1]Συμμετοχές!$A$7:$P$70,16))</f>
        <v>65</v>
      </c>
      <c r="D30" s="20">
        <v>13</v>
      </c>
      <c r="E30" s="115" t="str">
        <f>UPPER(IF(($D30=""),"",VLOOKUP($D30,[1]Συμμετοχές!$A$7:$P$170,2)))</f>
        <v xml:space="preserve">ΚΑΛΛΗΣ </v>
      </c>
      <c r="F30" s="115" t="str">
        <f>IF(($D30=""),"",VLOOKUP($D30,[1]Συμμετοχές!$A$7:$P$170,3))</f>
        <v>ΧΡΗΣΤΟΣ</v>
      </c>
      <c r="G30" s="120"/>
      <c r="H30" s="115" t="str">
        <f>IF(($D30=""),"",VLOOKUP($D30,[1]Συμμετοχές!$A$7:$P$170,4))</f>
        <v>ΑΓΙΟΣ ΝΙΚΟΛΑΟΣ</v>
      </c>
      <c r="I30" s="31" t="s">
        <v>34</v>
      </c>
      <c r="J30" s="125"/>
      <c r="K30" s="128"/>
      <c r="L30" s="118"/>
      <c r="M30" s="128"/>
      <c r="N30" s="129" t="s">
        <v>45</v>
      </c>
      <c r="O30" s="30"/>
      <c r="P30" s="122" t="s">
        <v>243</v>
      </c>
      <c r="Q30" s="136"/>
    </row>
    <row r="31" spans="1:17" x14ac:dyDescent="0.25">
      <c r="A31" s="18" t="s">
        <v>46</v>
      </c>
      <c r="B31" s="119">
        <f>IF(($D31=""),"",VLOOKUP($D31,[1]Συμμετοχές!$A$7:$P$70,15))</f>
        <v>0</v>
      </c>
      <c r="C31" s="119">
        <f>IF(($D31=""),"",VLOOKUP($D31,[1]Συμμετοχές!$A$7:$P$70,16))</f>
        <v>100</v>
      </c>
      <c r="D31" s="20">
        <v>10</v>
      </c>
      <c r="E31" s="115" t="str">
        <f>UPPER(IF(($D31=""),"",VLOOKUP($D31,[1]Συμμετοχές!$A$7:$P$170,2)))</f>
        <v>ΒΑΣΙΛΑΚΗΣ</v>
      </c>
      <c r="F31" s="115" t="str">
        <f>IF(($D31=""),"",VLOOKUP($D31,[1]Συμμετοχές!$A$7:$P$170,3))</f>
        <v>ΜΙΧΑΛΗΣ</v>
      </c>
      <c r="G31" s="120"/>
      <c r="H31" s="115" t="str">
        <f>IF(($D31=""),"",VLOOKUP($D31,[1]Συμμετοχές!$A$7:$P$170,4))</f>
        <v>ΗΡΑΚΛΕΙΟ</v>
      </c>
      <c r="I31" s="123"/>
      <c r="J31" s="114" t="str">
        <f>UPPER(IF(OR((I32="a"),(I32="as")),E31,IF(OR((I32="b"),(I32="bs")),E32,)))</f>
        <v>ΒΑΣΙΛΑΚΗΣ</v>
      </c>
      <c r="K31" s="123"/>
      <c r="L31" s="118"/>
      <c r="M31" s="128"/>
      <c r="N31" s="118"/>
      <c r="O31" s="131"/>
      <c r="P31" s="125" t="s">
        <v>238</v>
      </c>
      <c r="Q31" s="137"/>
    </row>
    <row r="32" spans="1:17" x14ac:dyDescent="0.25">
      <c r="A32" s="22" t="s">
        <v>47</v>
      </c>
      <c r="B32" s="119">
        <f>IF(($D32=""),"",VLOOKUP($D32,[1]Συμμετοχές!$A$7:$P$70,15))</f>
        <v>0</v>
      </c>
      <c r="C32" s="119">
        <f>IF(($D32=""),"",VLOOKUP($D32,[1]Συμμετοχές!$A$7:$P$70,16))</f>
        <v>0</v>
      </c>
      <c r="D32" s="23">
        <v>80</v>
      </c>
      <c r="E32" s="115" t="str">
        <f>UPPER(IF(($D32=""),"",VLOOKUP($D32,[1]Συμμετοχές!$A$7:$P$170,2)))</f>
        <v/>
      </c>
      <c r="F32" s="115"/>
      <c r="G32" s="120" t="s">
        <v>17</v>
      </c>
      <c r="H32" s="115"/>
      <c r="I32" s="31" t="s">
        <v>18</v>
      </c>
      <c r="J32" s="125"/>
      <c r="K32" s="30"/>
      <c r="L32" s="122" t="s">
        <v>182</v>
      </c>
      <c r="M32" s="123"/>
      <c r="N32" s="118"/>
      <c r="O32" s="131"/>
      <c r="P32" s="127"/>
      <c r="Q32" s="118"/>
    </row>
    <row r="33" spans="1:17" x14ac:dyDescent="0.25">
      <c r="A33" s="22" t="s">
        <v>48</v>
      </c>
      <c r="B33" s="119">
        <f>IF(($D33=""),"",VLOOKUP($D33,[1]Συμμετοχές!$A$7:$P$70,15))</f>
        <v>0</v>
      </c>
      <c r="C33" s="119">
        <f>IF(($D33=""),"",VLOOKUP($D33,[1]Συμμετοχές!$A$7:$P$70,16))</f>
        <v>0</v>
      </c>
      <c r="D33" s="20">
        <v>49</v>
      </c>
      <c r="E33" s="115" t="str">
        <f>UPPER(IF(($D33=""),"",VLOOKUP($D33,[1]Συμμετοχές!$A$7:$P$170,2)))</f>
        <v>ΧΟΥΔΕΤΣΑΝΑΚΗΣ</v>
      </c>
      <c r="F33" s="115" t="str">
        <f>IF(($D33=""),"",VLOOKUP($D33,[1]Συμμετοχές!$A$7:$P$170,3))</f>
        <v>ΣΠΥΡΟΣ</v>
      </c>
      <c r="G33" s="119"/>
      <c r="H33" s="115" t="str">
        <f>IF(($D33=""),"",VLOOKUP($D33,[1]Συμμετοχές!$A$7:$P$170,4))</f>
        <v>ΗΡΑΚΛΕΙΟ</v>
      </c>
      <c r="I33" s="123"/>
      <c r="J33" s="114" t="s">
        <v>216</v>
      </c>
      <c r="K33" s="124"/>
      <c r="L33" s="125" t="s">
        <v>181</v>
      </c>
      <c r="M33" s="131"/>
      <c r="N33" s="127"/>
      <c r="O33" s="131"/>
      <c r="P33" s="127"/>
      <c r="Q33" s="118"/>
    </row>
    <row r="34" spans="1:17" x14ac:dyDescent="0.25">
      <c r="A34" s="22" t="s">
        <v>49</v>
      </c>
      <c r="B34" s="119">
        <f>IF(($D34=""),"",VLOOKUP($D34,[1]Συμμετοχές!$A$7:$P$70,15))</f>
        <v>0</v>
      </c>
      <c r="C34" s="119">
        <f>IF(($D34=""),"",VLOOKUP($D34,[1]Συμμετοχές!$A$7:$P$70,16))</f>
        <v>45</v>
      </c>
      <c r="D34" s="23">
        <v>19</v>
      </c>
      <c r="E34" s="115" t="str">
        <f>UPPER(IF(($D34=""),"",VLOOKUP($D34,[1]Συμμετοχές!$A$7:$P$170,2)))</f>
        <v>ΜΥΡΤΑΚΗΣ</v>
      </c>
      <c r="F34" s="115" t="str">
        <f>IF(($D34=""),"",VLOOKUP($D34,[1]Συμμετοχές!$A$7:$P$170,3))</f>
        <v>ΜΙΧΑΛΗΣ</v>
      </c>
      <c r="G34" s="119"/>
      <c r="H34" s="115" t="str">
        <f>IF(($D34=""),"",VLOOKUP($D34,[1]Συμμετοχές!$A$7:$P$170,4))</f>
        <v>ΤΥΜΠΑΚΙ</v>
      </c>
      <c r="I34" s="31"/>
      <c r="J34" s="125" t="s">
        <v>215</v>
      </c>
      <c r="K34" s="128"/>
      <c r="L34" s="129" t="s">
        <v>21</v>
      </c>
      <c r="M34" s="30"/>
      <c r="N34" s="122" t="s">
        <v>148</v>
      </c>
      <c r="O34" s="124"/>
      <c r="P34" s="127"/>
      <c r="Q34" s="118"/>
    </row>
    <row r="35" spans="1:17" x14ac:dyDescent="0.25">
      <c r="A35" s="22" t="s">
        <v>50</v>
      </c>
      <c r="B35" s="119">
        <f>IF(($D35=""),"",VLOOKUP($D35,[1]Συμμετοχές!$A$7:$P$70,15))</f>
        <v>0</v>
      </c>
      <c r="C35" s="119">
        <f>IF(($D35=""),"",VLOOKUP($D35,[1]Συμμετοχές!$A$7:$P$70,16))</f>
        <v>40</v>
      </c>
      <c r="D35" s="20">
        <v>20</v>
      </c>
      <c r="E35" s="115" t="str">
        <f>UPPER(IF(($D35=""),"",VLOOKUP($D35,[1]Συμμετοχές!$A$7:$P$170,2)))</f>
        <v xml:space="preserve">ΜΑΧΛΗΣ </v>
      </c>
      <c r="F35" s="115" t="str">
        <f>IF(($D35=""),"",VLOOKUP($D35,[1]Συμμετοχές!$A$7:$P$170,3))</f>
        <v>ΤΑΣΟΣ</v>
      </c>
      <c r="G35" s="119"/>
      <c r="H35" s="115" t="str">
        <f>IF(($D35=""),"",VLOOKUP($D35,[1]Συμμετοχές!$A$7:$P$170,4))</f>
        <v>ΗΡΑΚΛΕΙΟ</v>
      </c>
      <c r="I35" s="123"/>
      <c r="J35" s="114" t="s">
        <v>147</v>
      </c>
      <c r="K35" s="123"/>
      <c r="L35" s="130"/>
      <c r="M35" s="131"/>
      <c r="N35" s="125" t="s">
        <v>190</v>
      </c>
      <c r="O35" s="128"/>
      <c r="P35" s="118"/>
      <c r="Q35" s="118"/>
    </row>
    <row r="36" spans="1:17" x14ac:dyDescent="0.25">
      <c r="A36" s="22" t="s">
        <v>51</v>
      </c>
      <c r="B36" s="119">
        <f>IF(($D36=""),"",VLOOKUP($D36,[1]Συμμετοχές!$A$7:$P$70,15))</f>
        <v>0</v>
      </c>
      <c r="C36" s="119">
        <f>IF(($D36=""),"",VLOOKUP($D36,[1]Συμμετοχές!$A$7:$P$70,16))</f>
        <v>7</v>
      </c>
      <c r="D36" s="20">
        <v>38</v>
      </c>
      <c r="E36" s="115" t="str">
        <f>UPPER(IF(($D36=""),"",VLOOKUP($D36,[1]Συμμετοχές!$A$7:$P$170,2)))</f>
        <v>ΖΑΧΟΣ</v>
      </c>
      <c r="F36" s="115" t="str">
        <f>IF(($D36=""),"",VLOOKUP($D36,[1]Συμμετοχές!$A$7:$P$170,3))</f>
        <v>ΚΩΝΣΤΑΝΤΙΝΟΣ</v>
      </c>
      <c r="G36" s="119"/>
      <c r="H36" s="115" t="str">
        <f>IF(($D36=""),"",VLOOKUP($D36,[1]Συμμετοχές!$A$7:$P$170,4))</f>
        <v>ΑΓΙΟΣ ΝΙΚΟΛΑΟΣ</v>
      </c>
      <c r="I36" s="28"/>
      <c r="J36" s="125"/>
      <c r="K36" s="30"/>
      <c r="L36" s="122" t="s">
        <v>148</v>
      </c>
      <c r="M36" s="124"/>
      <c r="N36" s="352" t="s">
        <v>52</v>
      </c>
      <c r="O36" s="36"/>
      <c r="P36" s="37" t="s">
        <v>53</v>
      </c>
      <c r="Q36" s="38"/>
    </row>
    <row r="37" spans="1:17" x14ac:dyDescent="0.25">
      <c r="A37" s="22" t="s">
        <v>54</v>
      </c>
      <c r="B37" s="119">
        <f>IF(($D37=""),"",VLOOKUP($D37,[1]Συμμετοχές!$A$7:$P$70,15))</f>
        <v>0</v>
      </c>
      <c r="C37" s="119">
        <f>IF(($D37=""),"",VLOOKUP($D37,[1]Συμμετοχές!$A$7:$P$70,16))</f>
        <v>0</v>
      </c>
      <c r="D37" s="23">
        <v>80</v>
      </c>
      <c r="E37" s="115" t="str">
        <f>UPPER(IF(($D37=""),"",VLOOKUP($D37,[1]Συμμετοχές!$A$7:$P$170,2)))</f>
        <v/>
      </c>
      <c r="F37" s="115"/>
      <c r="G37" s="120" t="s">
        <v>17</v>
      </c>
      <c r="H37" s="115"/>
      <c r="I37" s="123"/>
      <c r="J37" s="114" t="str">
        <f>UPPER(IF(OR((I38="a"),(I38="as")),E37,IF(OR((I38="b"),(I38="bs")),E38,)))</f>
        <v>ΜΑΛΛΙΑΡΟΥΔΆΚΗΣ</v>
      </c>
      <c r="K37" s="124"/>
      <c r="L37" s="125" t="s">
        <v>207</v>
      </c>
      <c r="M37" s="128"/>
      <c r="N37" s="353" t="s">
        <v>166</v>
      </c>
      <c r="O37" s="40"/>
      <c r="P37" s="37"/>
      <c r="Q37" s="38"/>
    </row>
    <row r="38" spans="1:17" x14ac:dyDescent="0.25">
      <c r="A38" s="18" t="s">
        <v>55</v>
      </c>
      <c r="B38" s="119">
        <f>IF(($D38=""),"",VLOOKUP($D38,[1]Συμμετοχές!$A$7:$P$70,15))</f>
        <v>0</v>
      </c>
      <c r="C38" s="119">
        <f>IF(($D38=""),"",VLOOKUP($D38,[1]Συμμετοχές!$A$7:$P$70,16))</f>
        <v>200</v>
      </c>
      <c r="D38" s="20">
        <v>6</v>
      </c>
      <c r="E38" s="115" t="str">
        <f>UPPER(IF(($D38=""),"",VLOOKUP($D38,[1]Συμμετοχές!$A$7:$P$170,2)))</f>
        <v>ΜΑΛΛΙΑΡΟΥΔΆΚΗΣ</v>
      </c>
      <c r="F38" s="115" t="str">
        <f>IF(($D38=""),"",VLOOKUP($D38,[1]Συμμετοχές!$A$7:$P$170,3))</f>
        <v>ΛΈΑΝΔΡΟΣ</v>
      </c>
      <c r="G38" s="120"/>
      <c r="H38" s="115" t="str">
        <f>IF(($D38=""),"",VLOOKUP($D38,[1]Συμμετοχές!$A$7:$P$170,4))</f>
        <v>ΣΗΤΕΊΑ</v>
      </c>
      <c r="I38" s="31" t="s">
        <v>34</v>
      </c>
      <c r="J38" s="125"/>
      <c r="K38" s="128"/>
      <c r="L38" s="118"/>
      <c r="M38" s="41"/>
      <c r="N38" s="42" t="s">
        <v>21</v>
      </c>
      <c r="O38" s="30"/>
      <c r="P38" s="43" t="s">
        <v>166</v>
      </c>
      <c r="Q38" s="44"/>
    </row>
    <row r="39" spans="1:17" x14ac:dyDescent="0.25">
      <c r="A39" s="18" t="s">
        <v>56</v>
      </c>
      <c r="B39" s="119">
        <f>IF(($D39=""),"",VLOOKUP($D39,[1]Συμμετοχές!$A$7:$P$70,15))</f>
        <v>0</v>
      </c>
      <c r="C39" s="119">
        <f>IF(($D39=""),"",VLOOKUP($D39,[1]Συμμετοχές!$A$7:$P$70,16))</f>
        <v>120</v>
      </c>
      <c r="D39" s="20">
        <v>8</v>
      </c>
      <c r="E39" s="115" t="str">
        <f>UPPER(IF(($D39=""),"",VLOOKUP($D39,[1]Συμμετοχές!$A$7:$P$170,2)))</f>
        <v>ΚΟΝΤΑΞΆΚΗΣ</v>
      </c>
      <c r="F39" s="115" t="str">
        <f>IF(($D39=""),"",VLOOKUP($D39,[1]Συμμετοχές!$A$7:$P$170,3))</f>
        <v>ΤΆΣΟΣ</v>
      </c>
      <c r="G39" s="120"/>
      <c r="H39" s="115" t="str">
        <f>IF(($D39=""),"",VLOOKUP($D39,[1]Συμμετοχές!$A$7:$P$170,4))</f>
        <v>ΧΑΝΙΆ</v>
      </c>
      <c r="I39" s="123"/>
      <c r="J39" s="114" t="str">
        <f>UPPER(IF(OR((I40="a"),(I40="as")),E39,IF(OR((I40="b"),(I40="bs")),E40,)))</f>
        <v>ΚΟΝΤΑΞΆΚΗΣ</v>
      </c>
      <c r="K39" s="123"/>
      <c r="L39" s="118"/>
      <c r="M39" s="41"/>
      <c r="N39" s="39" t="s">
        <v>231</v>
      </c>
      <c r="O39" s="45"/>
      <c r="P39" s="46" t="s">
        <v>241</v>
      </c>
      <c r="Q39" s="47"/>
    </row>
    <row r="40" spans="1:17" x14ac:dyDescent="0.25">
      <c r="A40" s="22" t="s">
        <v>57</v>
      </c>
      <c r="B40" s="119">
        <f>IF(($D40=""),"",VLOOKUP($D40,[1]Συμμετοχές!$A$7:$P$70,15))</f>
        <v>0</v>
      </c>
      <c r="C40" s="119">
        <f>IF(($D40=""),"",VLOOKUP($D40,[1]Συμμετοχές!$A$7:$P$70,16))</f>
        <v>0</v>
      </c>
      <c r="D40" s="23">
        <v>80</v>
      </c>
      <c r="E40" s="115" t="str">
        <f>UPPER(IF(($D40=""),"",VLOOKUP($D40,[1]Συμμετοχές!$A$7:$P$170,2)))</f>
        <v/>
      </c>
      <c r="F40" s="115"/>
      <c r="G40" s="120" t="s">
        <v>17</v>
      </c>
      <c r="H40" s="115"/>
      <c r="I40" s="31" t="s">
        <v>18</v>
      </c>
      <c r="J40" s="125"/>
      <c r="K40" s="30"/>
      <c r="L40" s="122" t="s">
        <v>231</v>
      </c>
      <c r="M40" s="123"/>
      <c r="N40" s="47"/>
      <c r="O40" s="36"/>
      <c r="P40" s="38"/>
      <c r="Q40" s="38"/>
    </row>
    <row r="41" spans="1:17" x14ac:dyDescent="0.25">
      <c r="A41" s="22" t="s">
        <v>58</v>
      </c>
      <c r="B41" s="119">
        <f>IF(($D41=""),"",VLOOKUP($D41,[1]Συμμετοχές!$A$7:$P$70,15))</f>
        <v>0</v>
      </c>
      <c r="C41" s="119">
        <f>IF(($D41=""),"",VLOOKUP($D41,[1]Συμμετοχές!$A$7:$P$70,16))</f>
        <v>15</v>
      </c>
      <c r="D41" s="20">
        <v>30</v>
      </c>
      <c r="E41" s="115" t="str">
        <f>UPPER(IF(($D41=""),"",VLOOKUP($D41,[1]Συμμετοχές!$A$7:$P$170,2)))</f>
        <v xml:space="preserve">ΒΑΡΆΚΛΑΣ </v>
      </c>
      <c r="F41" s="115" t="str">
        <f>IF(($D41=""),"",VLOOKUP($D41,[1]Συμμετοχές!$A$7:$P$170,3))</f>
        <v xml:space="preserve">ΒΑΣΊΛΗΣ </v>
      </c>
      <c r="G41" s="119"/>
      <c r="H41" s="115" t="str">
        <f>IF(($D41=""),"",VLOOKUP($D41,[1]Συμμετοχές!$A$7:$P$170,4))</f>
        <v xml:space="preserve">ΗΡΆΚΛΕΙΟ </v>
      </c>
      <c r="I41" s="123"/>
      <c r="J41" s="114" t="s">
        <v>217</v>
      </c>
      <c r="K41" s="124"/>
      <c r="L41" s="125" t="s">
        <v>229</v>
      </c>
      <c r="M41" s="131"/>
      <c r="N41" s="48"/>
      <c r="O41" s="36"/>
      <c r="P41" s="38"/>
      <c r="Q41" s="38"/>
    </row>
    <row r="42" spans="1:17" x14ac:dyDescent="0.25">
      <c r="A42" s="22" t="s">
        <v>59</v>
      </c>
      <c r="B42" s="119">
        <f>IF(($D42=""),"",VLOOKUP($D42,[1]Συμμετοχές!$A$7:$P$70,15))</f>
        <v>0</v>
      </c>
      <c r="C42" s="119">
        <f>IF(($D42=""),"",VLOOKUP($D42,[1]Συμμετοχές!$A$7:$P$70,16))</f>
        <v>5</v>
      </c>
      <c r="D42" s="20">
        <v>41</v>
      </c>
      <c r="E42" s="115" t="str">
        <f>UPPER(IF(($D42=""),"",VLOOKUP($D42,[1]Συμμετοχές!$A$7:$P$170,2)))</f>
        <v xml:space="preserve">ΚΟΚΚΙΝΑΚΗΣ </v>
      </c>
      <c r="F42" s="115" t="str">
        <f>IF(($D42=""),"",VLOOKUP($D42,[1]Συμμετοχές!$A$7:$P$170,3))</f>
        <v>ΓΕΩΡΓΙΟΣ</v>
      </c>
      <c r="G42" s="119"/>
      <c r="H42" s="115" t="str">
        <f>IF(($D42=""),"",VLOOKUP($D42,[1]Συμμετοχές!$A$7:$P$170,4))</f>
        <v>ΡΕΘΥΜΝΟ</v>
      </c>
      <c r="I42" s="28"/>
      <c r="J42" s="125" t="s">
        <v>207</v>
      </c>
      <c r="K42" s="128"/>
      <c r="L42" s="129" t="s">
        <v>21</v>
      </c>
      <c r="M42" s="30"/>
      <c r="N42" s="122" t="s">
        <v>191</v>
      </c>
      <c r="O42" s="123"/>
      <c r="P42" s="118"/>
      <c r="Q42" s="118"/>
    </row>
    <row r="43" spans="1:17" x14ac:dyDescent="0.25">
      <c r="A43" s="22" t="s">
        <v>60</v>
      </c>
      <c r="B43" s="119">
        <f>IF(($D43=""),"",VLOOKUP($D43,[1]Συμμετοχές!$A$7:$P$70,15))</f>
        <v>0</v>
      </c>
      <c r="C43" s="119">
        <f>IF(($D43=""),"",VLOOKUP($D43,[1]Συμμετοχές!$A$7:$P$70,16))</f>
        <v>0</v>
      </c>
      <c r="D43" s="23">
        <v>47</v>
      </c>
      <c r="E43" s="115" t="str">
        <f>UPPER(IF(($D43=""),"",VLOOKUP($D43,[1]Συμμετοχές!$A$7:$P$170,2)))</f>
        <v>ΚΑΛΑΪΤΖΆΚΗΣ</v>
      </c>
      <c r="F43" s="115" t="str">
        <f>IF(($D43=""),"",VLOOKUP($D43,[1]Συμμετοχές!$A$7:$P$170,3))</f>
        <v>ΜΆΝΟΣ</v>
      </c>
      <c r="G43" s="119"/>
      <c r="H43" s="115" t="str">
        <f>IF(($D43=""),"",VLOOKUP($D43,[1]Συμμετοχές!$A$7:$P$170,4))</f>
        <v>ΧΑΝΙΆ</v>
      </c>
      <c r="I43" s="123"/>
      <c r="J43" s="114" t="s">
        <v>219</v>
      </c>
      <c r="K43" s="123"/>
      <c r="L43" s="130"/>
      <c r="M43" s="131"/>
      <c r="N43" s="125" t="s">
        <v>192</v>
      </c>
      <c r="O43" s="131"/>
      <c r="P43" s="127"/>
      <c r="Q43" s="118"/>
    </row>
    <row r="44" spans="1:17" x14ac:dyDescent="0.25">
      <c r="A44" s="22" t="s">
        <v>61</v>
      </c>
      <c r="B44" s="119">
        <f>IF(($D44=""),"",VLOOKUP($D44,[1]Συμμετοχές!$A$7:$P$70,15))</f>
        <v>0</v>
      </c>
      <c r="C44" s="119">
        <f>IF(($D44=""),"",VLOOKUP($D44,[1]Συμμετοχές!$A$7:$P$70,16))</f>
        <v>5</v>
      </c>
      <c r="D44" s="20">
        <v>43</v>
      </c>
      <c r="E44" s="115" t="str">
        <f>UPPER(IF(($D44=""),"",VLOOKUP($D44,[1]Συμμετοχές!$A$7:$P$170,2)))</f>
        <v>ΛΑΜΠΡΟΥ</v>
      </c>
      <c r="F44" s="115" t="str">
        <f>IF(($D44=""),"",VLOOKUP($D44,[1]Συμμετοχές!$A$7:$P$170,3))</f>
        <v>ΓΙΩΡΓΟΣ</v>
      </c>
      <c r="G44" s="119"/>
      <c r="H44" s="115" t="str">
        <f>IF(($D44=""),"",VLOOKUP($D44,[1]Συμμετοχές!$A$7:$P$170,4))</f>
        <v>ΗΡΑΚΛΕΙΟ</v>
      </c>
      <c r="I44" s="31"/>
      <c r="J44" s="125" t="s">
        <v>218</v>
      </c>
      <c r="K44" s="30"/>
      <c r="L44" s="122" t="s">
        <v>230</v>
      </c>
      <c r="M44" s="124"/>
      <c r="N44" s="127"/>
      <c r="O44" s="131"/>
      <c r="P44" s="127"/>
      <c r="Q44" s="118"/>
    </row>
    <row r="45" spans="1:17" x14ac:dyDescent="0.25">
      <c r="A45" s="22" t="s">
        <v>62</v>
      </c>
      <c r="B45" s="119">
        <f>IF(($D45=""),"",VLOOKUP($D45,[1]Συμμετοχές!$A$7:$P$70,15))</f>
        <v>0</v>
      </c>
      <c r="C45" s="119">
        <f>IF(($D45=""),"",VLOOKUP($D45,[1]Συμμετοχές!$A$7:$P$70,16))</f>
        <v>0</v>
      </c>
      <c r="D45" s="23">
        <v>80</v>
      </c>
      <c r="E45" s="115" t="str">
        <f>UPPER(IF(($D45=""),"",VLOOKUP($D45,[1]Συμμετοχές!$A$7:$P$170,2)))</f>
        <v/>
      </c>
      <c r="F45" s="115"/>
      <c r="G45" s="120" t="s">
        <v>17</v>
      </c>
      <c r="H45" s="115"/>
      <c r="I45" s="123"/>
      <c r="J45" s="114" t="str">
        <f>UPPER(IF(OR((I46="a"),(I46="as")),E45,IF(OR((I46="b"),(I46="bs")),E46,)))</f>
        <v>ΒΑΣΙΛΑΚΗΣ</v>
      </c>
      <c r="K45" s="124"/>
      <c r="L45" s="125" t="s">
        <v>229</v>
      </c>
      <c r="M45" s="128"/>
      <c r="N45" s="118"/>
      <c r="O45" s="131"/>
      <c r="P45" s="127"/>
      <c r="Q45" s="118"/>
    </row>
    <row r="46" spans="1:17" x14ac:dyDescent="0.25">
      <c r="A46" s="18" t="s">
        <v>63</v>
      </c>
      <c r="B46" s="119">
        <f>IF(($D46=""),"",VLOOKUP($D46,[1]Συμμετοχές!$A$7:$P$70,15))</f>
        <v>0</v>
      </c>
      <c r="C46" s="119">
        <f>IF(($D46=""),"",VLOOKUP($D46,[1]Συμμετοχές!$A$7:$P$70,16))</f>
        <v>80</v>
      </c>
      <c r="D46" s="20">
        <v>12</v>
      </c>
      <c r="E46" s="115" t="str">
        <f>UPPER(IF(($D46=""),"",VLOOKUP($D46,[1]Συμμετοχές!$A$7:$P$170,2)))</f>
        <v>ΒΑΣΙΛΑΚΗΣ</v>
      </c>
      <c r="F46" s="115" t="str">
        <f>IF(($D46=""),"",VLOOKUP($D46,[1]Συμμετοχές!$A$7:$P$170,3))</f>
        <v>ΕΥΑΓΓΕΛΟΣ</v>
      </c>
      <c r="G46" s="120"/>
      <c r="H46" s="115" t="str">
        <f>IF(($D46=""),"",VLOOKUP($D46,[1]Συμμετοχές!$A$7:$P$170,4))</f>
        <v>ΡΕΘΥΜΝΟ</v>
      </c>
      <c r="I46" s="31" t="s">
        <v>34</v>
      </c>
      <c r="J46" s="125"/>
      <c r="K46" s="128"/>
      <c r="L46" s="118"/>
      <c r="M46" s="128"/>
      <c r="N46" s="129" t="s">
        <v>21</v>
      </c>
      <c r="O46" s="30"/>
      <c r="P46" s="122" t="s">
        <v>231</v>
      </c>
      <c r="Q46" s="117"/>
    </row>
    <row r="47" spans="1:17" x14ac:dyDescent="0.25">
      <c r="A47" s="18" t="s">
        <v>64</v>
      </c>
      <c r="B47" s="119">
        <f>IF(($D47=""),"",VLOOKUP($D47,[1]Συμμετοχές!$A$7:$P$70,15))</f>
        <v>0</v>
      </c>
      <c r="C47" s="119">
        <f>IF(($D47=""),"",VLOOKUP($D47,[1]Συμμετοχές!$A$7:$P$70,16))</f>
        <v>60</v>
      </c>
      <c r="D47" s="20">
        <v>14</v>
      </c>
      <c r="E47" s="115" t="str">
        <f>UPPER(IF(($D47=""),"",VLOOKUP($D47,[1]Συμμετοχές!$A$7:$P$170,2)))</f>
        <v>ΚΟΥΓΙΟΥΜΟΥΤΖΗΣ</v>
      </c>
      <c r="F47" s="115" t="str">
        <f>IF(($D47=""),"",VLOOKUP($D47,[1]Συμμετοχές!$A$7:$P$170,3))</f>
        <v>ΜΑΝΟΛΗΣ</v>
      </c>
      <c r="G47" s="120"/>
      <c r="H47" s="115" t="str">
        <f>IF(($D47=""),"",VLOOKUP($D47,[1]Συμμετοχές!$A$7:$P$170,4))</f>
        <v>ΡΕΘΥΜΝΟ</v>
      </c>
      <c r="I47" s="123"/>
      <c r="J47" s="114" t="str">
        <f>UPPER(IF(OR((I48="a"),(I48="as")),E47,IF(OR((I48="b"),(I48="bs")),E48,)))</f>
        <v>ΚΟΥΓΙΟΥΜΟΥΤΖΗΣ</v>
      </c>
      <c r="K47" s="123"/>
      <c r="L47" s="118"/>
      <c r="M47" s="128"/>
      <c r="N47" s="118"/>
      <c r="O47" s="131"/>
      <c r="P47" s="125" t="s">
        <v>240</v>
      </c>
      <c r="Q47" s="126"/>
    </row>
    <row r="48" spans="1:17" x14ac:dyDescent="0.25">
      <c r="A48" s="22" t="s">
        <v>65</v>
      </c>
      <c r="B48" s="119">
        <f>IF(($D48=""),"",VLOOKUP($D48,[1]Συμμετοχές!$A$7:$P$70,15))</f>
        <v>0</v>
      </c>
      <c r="C48" s="119">
        <f>IF(($D48=""),"",VLOOKUP($D48,[1]Συμμετοχές!$A$7:$P$70,16))</f>
        <v>0</v>
      </c>
      <c r="D48" s="23">
        <v>81</v>
      </c>
      <c r="E48" s="115" t="str">
        <f>UPPER(IF(($D48=""),"",VLOOKUP($D48,[1]Συμμετοχές!$A$7:$P$170,2)))</f>
        <v/>
      </c>
      <c r="F48" s="115"/>
      <c r="G48" s="120" t="s">
        <v>43</v>
      </c>
      <c r="H48" s="115"/>
      <c r="I48" s="31" t="s">
        <v>18</v>
      </c>
      <c r="J48" s="121"/>
      <c r="K48" s="30"/>
      <c r="L48" s="122" t="s">
        <v>169</v>
      </c>
      <c r="M48" s="123"/>
      <c r="N48" s="118"/>
      <c r="O48" s="131"/>
      <c r="P48" s="127"/>
      <c r="Q48" s="132"/>
    </row>
    <row r="49" spans="1:17" x14ac:dyDescent="0.25">
      <c r="A49" s="22" t="s">
        <v>66</v>
      </c>
      <c r="B49" s="119">
        <f>IF(($D49=""),"",VLOOKUP($D49,[1]Συμμετοχές!$A$7:$P$70,15))</f>
        <v>0</v>
      </c>
      <c r="C49" s="119">
        <f>IF(($D49=""),"",VLOOKUP($D49,[1]Συμμετοχές!$A$7:$P$70,16))</f>
        <v>20</v>
      </c>
      <c r="D49" s="20">
        <v>26</v>
      </c>
      <c r="E49" s="115" t="str">
        <f>UPPER(IF(($D49=""),"",VLOOKUP($D49,[1]Συμμετοχές!$A$7:$P$170,2)))</f>
        <v>ΑΙΛΑΜΆΚΗΣ</v>
      </c>
      <c r="F49" s="115" t="str">
        <f>IF(($D49=""),"",VLOOKUP($D49,[1]Συμμετοχές!$A$7:$P$170,3))</f>
        <v>ΜΆΝΟΣ</v>
      </c>
      <c r="G49" s="119"/>
      <c r="H49" s="115" t="str">
        <f>IF(($D49=""),"",VLOOKUP($D49,[1]Συμμετοχές!$A$7:$P$170,4))</f>
        <v>ΣΗΤΕΙΑ</v>
      </c>
      <c r="I49" s="123"/>
      <c r="J49" s="114" t="s">
        <v>157</v>
      </c>
      <c r="K49" s="124"/>
      <c r="L49" s="125" t="s">
        <v>130</v>
      </c>
      <c r="M49" s="131"/>
      <c r="N49" s="127"/>
      <c r="O49" s="131"/>
      <c r="P49" s="127"/>
      <c r="Q49" s="132"/>
    </row>
    <row r="50" spans="1:17" x14ac:dyDescent="0.25">
      <c r="A50" s="22" t="s">
        <v>67</v>
      </c>
      <c r="B50" s="119">
        <f>IF(($D50=""),"",VLOOKUP($D50,[1]Συμμετοχές!$A$7:$P$70,15))</f>
        <v>0</v>
      </c>
      <c r="C50" s="119">
        <f>IF(($D50=""),"",VLOOKUP($D50,[1]Συμμετοχές!$A$7:$P$70,16))</f>
        <v>30</v>
      </c>
      <c r="D50" s="23">
        <v>24</v>
      </c>
      <c r="E50" s="115" t="str">
        <f>UPPER(IF(($D50=""),"",VLOOKUP($D50,[1]Συμμετοχές!$A$7:$P$170,2)))</f>
        <v>ΝΙΝΟΣ</v>
      </c>
      <c r="F50" s="115" t="str">
        <f>IF(($D50=""),"",VLOOKUP($D50,[1]Συμμετοχές!$A$7:$P$170,3))</f>
        <v>ΜΑΡΙΟΣ</v>
      </c>
      <c r="G50" s="119"/>
      <c r="H50" s="115" t="str">
        <f>IF(($D50=""),"",VLOOKUP($D50,[1]Συμμετοχές!$A$7:$P$170,4))</f>
        <v>ΡΕΘΥΜΝΟ</v>
      </c>
      <c r="I50" s="31"/>
      <c r="J50" s="125"/>
      <c r="K50" s="128"/>
      <c r="L50" s="129"/>
      <c r="M50" s="30"/>
      <c r="N50" s="122" t="s">
        <v>149</v>
      </c>
      <c r="O50" s="124"/>
      <c r="P50" s="127"/>
      <c r="Q50" s="132"/>
    </row>
    <row r="51" spans="1:17" x14ac:dyDescent="0.25">
      <c r="A51" s="22" t="s">
        <v>68</v>
      </c>
      <c r="B51" s="119">
        <f>IF(($D51=""),"",VLOOKUP($D51,[1]Συμμετοχές!$A$7:$P$70,15))</f>
        <v>0</v>
      </c>
      <c r="C51" s="119">
        <f>IF(($D51=""),"",VLOOKUP($D51,[1]Συμμετοχές!$A$7:$P$70,16))</f>
        <v>10</v>
      </c>
      <c r="D51" s="20">
        <v>36</v>
      </c>
      <c r="E51" s="115" t="str">
        <f>UPPER(IF(($D51=""),"",VLOOKUP($D51,[1]Συμμετοχές!$A$7:$P$170,2)))</f>
        <v>ΚΟΛΕΤΖΑΚΗΣ</v>
      </c>
      <c r="F51" s="115" t="str">
        <f>IF(($D51=""),"",VLOOKUP($D51,[1]Συμμετοχές!$A$7:$P$170,3))</f>
        <v>ΔΗΜΉΤΡΙΟΣ</v>
      </c>
      <c r="G51" s="119"/>
      <c r="H51" s="115" t="str">
        <f>IF(($D51=""),"",VLOOKUP($D51,[1]Συμμετοχές!$A$7:$P$170,4))</f>
        <v>ΗΡΆΚΛΕΙΟ</v>
      </c>
      <c r="I51" s="123"/>
      <c r="J51" s="114" t="s">
        <v>220</v>
      </c>
      <c r="K51" s="123"/>
      <c r="L51" s="130"/>
      <c r="M51" s="131"/>
      <c r="N51" s="125" t="s">
        <v>194</v>
      </c>
      <c r="O51" s="128"/>
      <c r="P51" s="118"/>
      <c r="Q51" s="132"/>
    </row>
    <row r="52" spans="1:17" x14ac:dyDescent="0.25">
      <c r="A52" s="22" t="s">
        <v>69</v>
      </c>
      <c r="B52" s="119">
        <f>IF(($D52=""),"",VLOOKUP($D52,[1]Συμμετοχές!$A$7:$P$70,15))</f>
        <v>0</v>
      </c>
      <c r="C52" s="119">
        <f>IF(($D52=""),"",VLOOKUP($D52,[1]Συμμετοχές!$A$7:$P$70,16))</f>
        <v>5</v>
      </c>
      <c r="D52" s="20">
        <v>42</v>
      </c>
      <c r="E52" s="115" t="str">
        <f>UPPER(IF(($D52=""),"",VLOOKUP($D52,[1]Συμμετοχές!$A$7:$P$170,2)))</f>
        <v>ΚΟΤΖΑΜΠΑΣΗΣ</v>
      </c>
      <c r="F52" s="115" t="str">
        <f>IF(($D52=""),"",VLOOKUP($D52,[1]Συμμετοχές!$A$7:$P$170,3))</f>
        <v>ΝΙΚΟΣ</v>
      </c>
      <c r="G52" s="119"/>
      <c r="H52" s="115" t="str">
        <f>IF(($D52=""),"",VLOOKUP($D52,[1]Συμμετοχές!$A$7:$P$170,4))</f>
        <v>ΡΕΘΥΜΝΟ</v>
      </c>
      <c r="I52" s="28"/>
      <c r="J52" s="125" t="s">
        <v>221</v>
      </c>
      <c r="K52" s="30"/>
      <c r="L52" s="122" t="s">
        <v>149</v>
      </c>
      <c r="M52" s="124"/>
      <c r="N52" s="127"/>
      <c r="O52" s="128"/>
      <c r="P52" s="118"/>
      <c r="Q52" s="132"/>
    </row>
    <row r="53" spans="1:17" x14ac:dyDescent="0.25">
      <c r="A53" s="22" t="s">
        <v>70</v>
      </c>
      <c r="B53" s="119">
        <f>IF(($D53=""),"",VLOOKUP($D53,[1]Συμμετοχές!$A$7:$P$70,15))</f>
        <v>0</v>
      </c>
      <c r="C53" s="119">
        <f>IF(($D53=""),"",VLOOKUP($D53,[1]Συμμετοχές!$A$7:$P$70,16))</f>
        <v>0</v>
      </c>
      <c r="D53" s="23">
        <v>80</v>
      </c>
      <c r="E53" s="115" t="str">
        <f>UPPER(IF(($D53=""),"",VLOOKUP($D53,[1]Συμμετοχές!$A$7:$P$170,2)))</f>
        <v/>
      </c>
      <c r="F53" s="115"/>
      <c r="G53" s="120" t="s">
        <v>17</v>
      </c>
      <c r="H53" s="115"/>
      <c r="I53" s="123"/>
      <c r="J53" s="114" t="str">
        <f>UPPER(IF(OR((I54="a"),(I54="as")),E53,IF(OR((I54="b"),(I54="bs")),E54,)))</f>
        <v>ΣΧΟΙΝΟΠΛΟΚΑΚΗΣ</v>
      </c>
      <c r="K53" s="124"/>
      <c r="L53" s="125" t="s">
        <v>207</v>
      </c>
      <c r="M53" s="128"/>
      <c r="N53" s="118"/>
      <c r="O53" s="128"/>
      <c r="P53" s="118"/>
      <c r="Q53" s="132"/>
    </row>
    <row r="54" spans="1:17" x14ac:dyDescent="0.25">
      <c r="A54" s="18" t="s">
        <v>71</v>
      </c>
      <c r="B54" s="119">
        <f>IF(($D54=""),"",VLOOKUP($D54,[1]Συμμετοχές!$A$7:$P$70,15))</f>
        <v>0</v>
      </c>
      <c r="C54" s="119">
        <f>IF(($D54=""),"",VLOOKUP($D54,[1]Συμμετοχές!$A$7:$P$70,16))</f>
        <v>210</v>
      </c>
      <c r="D54" s="20">
        <v>4</v>
      </c>
      <c r="E54" s="115" t="str">
        <f>UPPER(IF(($D54=""),"",VLOOKUP($D54,[1]Συμμετοχές!$A$7:$P$170,2)))</f>
        <v>ΣΧΟΙΝΟΠΛΟΚΑΚΗΣ</v>
      </c>
      <c r="F54" s="115" t="str">
        <f>IF(($D54=""),"",VLOOKUP($D54,[1]Συμμετοχές!$A$7:$P$170,3))</f>
        <v>ΔΗΜΗΤΡΗΣ</v>
      </c>
      <c r="G54" s="120"/>
      <c r="H54" s="115" t="str">
        <f>IF(($D54=""),"",VLOOKUP($D54,[1]Συμμετοχές!$A$7:$P$170,4))</f>
        <v>ΚΙΣΑΜΟΣ</v>
      </c>
      <c r="I54" s="31" t="s">
        <v>34</v>
      </c>
      <c r="J54" s="125"/>
      <c r="K54" s="128"/>
      <c r="L54" s="118"/>
      <c r="M54" s="128"/>
      <c r="N54" s="32" t="s">
        <v>72</v>
      </c>
      <c r="O54" s="133"/>
      <c r="P54" s="114" t="s">
        <v>231</v>
      </c>
      <c r="Q54" s="134"/>
    </row>
    <row r="55" spans="1:17" x14ac:dyDescent="0.25">
      <c r="A55" s="18" t="s">
        <v>73</v>
      </c>
      <c r="B55" s="119">
        <f>IF(($D55=""),"",VLOOKUP($D55,[1]Συμμετοχές!$A$7:$P$70,15))</f>
        <v>0</v>
      </c>
      <c r="C55" s="119">
        <f>IF(($D55=""),"",VLOOKUP($D55,[1]Συμμετοχές!$A$7:$P$70,16))</f>
        <v>185</v>
      </c>
      <c r="D55" s="20">
        <v>7</v>
      </c>
      <c r="E55" s="115" t="str">
        <f>UPPER(IF(($D55=""),"",VLOOKUP($D55,[1]Συμμετοχές!$A$7:$P$170,2)))</f>
        <v>ΚΑΡΆΚΗΣ</v>
      </c>
      <c r="F55" s="115" t="str">
        <f>IF(($D55=""),"",VLOOKUP($D55,[1]Συμμετοχές!$A$7:$P$170,3))</f>
        <v>ΜΙΧΆΛΗΣ</v>
      </c>
      <c r="G55" s="120"/>
      <c r="H55" s="115" t="str">
        <f>IF(($D55=""),"",VLOOKUP($D55,[1]Συμμετοχές!$A$7:$P$170,4))</f>
        <v>ΧΑΝΙΆ</v>
      </c>
      <c r="I55" s="123"/>
      <c r="J55" s="114" t="str">
        <f>UPPER(IF(OR((I56="a"),(I56="as")),E55,IF(OR((I56="b"),(I56="bs")),E56,)))</f>
        <v>ΚΑΡΆΚΗΣ</v>
      </c>
      <c r="K55" s="123"/>
      <c r="L55" s="118"/>
      <c r="M55" s="128"/>
      <c r="N55" s="129" t="s">
        <v>21</v>
      </c>
      <c r="O55" s="33"/>
      <c r="P55" s="135" t="s">
        <v>239</v>
      </c>
      <c r="Q55" s="35"/>
    </row>
    <row r="56" spans="1:17" x14ac:dyDescent="0.25">
      <c r="A56" s="22" t="s">
        <v>74</v>
      </c>
      <c r="B56" s="119">
        <f>IF(($D56=""),"",VLOOKUP($D56,[1]Συμμετοχές!$A$7:$P$70,15))</f>
        <v>0</v>
      </c>
      <c r="C56" s="119">
        <f>IF(($D56=""),"",VLOOKUP($D56,[1]Συμμετοχές!$A$7:$P$70,16))</f>
        <v>0</v>
      </c>
      <c r="D56" s="23">
        <v>80</v>
      </c>
      <c r="E56" s="115" t="str">
        <f>UPPER(IF(($D56=""),"",VLOOKUP($D56,[1]Συμμετοχές!$A$7:$P$170,2)))</f>
        <v/>
      </c>
      <c r="F56" s="115"/>
      <c r="G56" s="120" t="s">
        <v>17</v>
      </c>
      <c r="H56" s="115"/>
      <c r="I56" s="31" t="s">
        <v>18</v>
      </c>
      <c r="J56" s="125"/>
      <c r="K56" s="30"/>
      <c r="L56" s="122" t="s">
        <v>170</v>
      </c>
      <c r="M56" s="123"/>
      <c r="N56" s="118"/>
      <c r="O56" s="128"/>
      <c r="P56" s="118"/>
      <c r="Q56" s="132"/>
    </row>
    <row r="57" spans="1:17" x14ac:dyDescent="0.25">
      <c r="A57" s="22" t="s">
        <v>75</v>
      </c>
      <c r="B57" s="119">
        <f>IF(($D57=""),"",VLOOKUP($D57,[1]Συμμετοχές!$A$7:$P$70,15))</f>
        <v>0</v>
      </c>
      <c r="C57" s="119">
        <f>IF(($D57=""),"",VLOOKUP($D57,[1]Συμμετοχές!$A$7:$P$70,16))</f>
        <v>55</v>
      </c>
      <c r="D57" s="20">
        <v>17</v>
      </c>
      <c r="E57" s="115" t="str">
        <f>UPPER(IF(($D57=""),"",VLOOKUP($D57,[1]Συμμετοχές!$A$7:$P$170,2)))</f>
        <v>ΚΑΦΕΤΖΑΚΗΣ</v>
      </c>
      <c r="F57" s="115" t="str">
        <f>IF(($D57=""),"",VLOOKUP($D57,[1]Συμμετοχές!$A$7:$P$170,3))</f>
        <v>ΜΑΝΟΣ</v>
      </c>
      <c r="G57" s="119"/>
      <c r="H57" s="115" t="str">
        <f>IF(($D57=""),"",VLOOKUP($D57,[1]Συμμετοχές!$A$7:$P$170,4))</f>
        <v>ΗΡΆΚΛΕΙΟ</v>
      </c>
      <c r="I57" s="123"/>
      <c r="J57" s="114" t="s">
        <v>222</v>
      </c>
      <c r="K57" s="124"/>
      <c r="L57" s="125" t="s">
        <v>171</v>
      </c>
      <c r="M57" s="131"/>
      <c r="N57" s="127"/>
      <c r="O57" s="128"/>
      <c r="P57" s="118"/>
      <c r="Q57" s="132"/>
    </row>
    <row r="58" spans="1:17" x14ac:dyDescent="0.25">
      <c r="A58" s="22" t="s">
        <v>76</v>
      </c>
      <c r="B58" s="119">
        <f>IF(($D58=""),"",VLOOKUP($D58,[1]Συμμετοχές!$A$7:$P$70,15))</f>
        <v>0</v>
      </c>
      <c r="C58" s="119">
        <f>IF(($D58=""),"",VLOOKUP($D58,[1]Συμμετοχές!$A$7:$P$70,16))</f>
        <v>20</v>
      </c>
      <c r="D58" s="20">
        <v>28</v>
      </c>
      <c r="E58" s="115" t="str">
        <f>UPPER(IF(($D58=""),"",VLOOKUP($D58,[1]Συμμετοχές!$A$7:$P$170,2)))</f>
        <v>ΤΖΟΥΓΚΑΡΗΣ</v>
      </c>
      <c r="F58" s="115" t="str">
        <f>IF(($D58=""),"",VLOOKUP($D58,[1]Συμμετοχές!$A$7:$P$170,3))</f>
        <v>ΓΕΩΡΓΙΟΣ</v>
      </c>
      <c r="G58" s="119"/>
      <c r="H58" s="115" t="str">
        <f>IF(($D58=""),"",VLOOKUP($D58,[1]Συμμετοχές!$A$7:$P$170,4))</f>
        <v>ΧΑΝΙΑ</v>
      </c>
      <c r="I58" s="28"/>
      <c r="J58" s="125" t="s">
        <v>207</v>
      </c>
      <c r="K58" s="128"/>
      <c r="L58" s="129" t="s">
        <v>21</v>
      </c>
      <c r="M58" s="30"/>
      <c r="N58" s="122" t="s">
        <v>170</v>
      </c>
      <c r="O58" s="123"/>
      <c r="P58" s="118"/>
      <c r="Q58" s="132"/>
    </row>
    <row r="59" spans="1:17" x14ac:dyDescent="0.25">
      <c r="A59" s="22" t="s">
        <v>77</v>
      </c>
      <c r="B59" s="119">
        <f>IF(($D59=""),"",VLOOKUP($D59,[1]Συμμετοχές!$A$7:$P$70,15))</f>
        <v>0</v>
      </c>
      <c r="C59" s="119">
        <f>IF(($D59=""),"",VLOOKUP($D59,[1]Συμμετοχές!$A$7:$P$70,16))</f>
        <v>15</v>
      </c>
      <c r="D59" s="23">
        <v>31</v>
      </c>
      <c r="E59" s="115" t="str">
        <f>UPPER(IF(($D59=""),"",VLOOKUP($D59,[1]Συμμετοχές!$A$7:$P$170,2)))</f>
        <v xml:space="preserve">ΜΑΡΙΔΆΚΗΣ </v>
      </c>
      <c r="F59" s="115" t="str">
        <f>IF(($D59=""),"",VLOOKUP($D59,[1]Συμμετοχές!$A$7:$P$170,3))</f>
        <v>ΠΑΝΤΕΛΗΣ</v>
      </c>
      <c r="G59" s="119"/>
      <c r="H59" s="115" t="str">
        <f>IF(($D59=""),"",VLOOKUP($D59,[1]Συμμετοχές!$A$7:$P$170,4))</f>
        <v>ΡΕΘΥΜΝΟ</v>
      </c>
      <c r="I59" s="123"/>
      <c r="J59" s="114" t="s">
        <v>223</v>
      </c>
      <c r="K59" s="123"/>
      <c r="L59" s="130"/>
      <c r="M59" s="131"/>
      <c r="N59" s="125"/>
      <c r="O59" s="131"/>
      <c r="P59" s="127"/>
      <c r="Q59" s="132"/>
    </row>
    <row r="60" spans="1:17" x14ac:dyDescent="0.25">
      <c r="A60" s="22" t="s">
        <v>78</v>
      </c>
      <c r="B60" s="119">
        <f>IF(($D60=""),"",VLOOKUP($D60,[1]Συμμετοχές!$A$7:$P$70,15))</f>
        <v>0</v>
      </c>
      <c r="C60" s="119">
        <f>IF(($D60=""),"",VLOOKUP($D60,[1]Συμμετοχές!$A$7:$P$70,16))</f>
        <v>2</v>
      </c>
      <c r="D60" s="20">
        <v>46</v>
      </c>
      <c r="E60" s="115" t="str">
        <f>UPPER(IF(($D60=""),"",VLOOKUP($D60,[1]Συμμετοχές!$A$7:$P$170,2)))</f>
        <v>ΓΙΑΝΝΑΔΑΚΗΣ</v>
      </c>
      <c r="F60" s="115" t="str">
        <f>IF(($D60=""),"",VLOOKUP($D60,[1]Συμμετοχές!$A$7:$P$170,3))</f>
        <v>ΓΕΩΡΓΙΟΣ</v>
      </c>
      <c r="G60" s="119"/>
      <c r="H60" s="115" t="str">
        <f>IF(($D60=""),"",VLOOKUP($D60,[1]Συμμετοχές!$A$7:$P$170,4))</f>
        <v>ΗΡΑΚΛΕΙΟ</v>
      </c>
      <c r="I60" s="31"/>
      <c r="J60" s="125" t="s">
        <v>207</v>
      </c>
      <c r="K60" s="30"/>
      <c r="L60" s="122" t="s">
        <v>228</v>
      </c>
      <c r="M60" s="124"/>
      <c r="N60" s="127"/>
      <c r="O60" s="131"/>
      <c r="P60" s="127"/>
      <c r="Q60" s="132"/>
    </row>
    <row r="61" spans="1:17" x14ac:dyDescent="0.25">
      <c r="A61" s="22" t="s">
        <v>79</v>
      </c>
      <c r="B61" s="119">
        <f>IF(($D61=""),"",VLOOKUP($D61,[1]Συμμετοχές!$A$7:$P$70,15))</f>
        <v>0</v>
      </c>
      <c r="C61" s="119">
        <f>IF(($D61=""),"",VLOOKUP($D61,[1]Συμμετοχές!$A$7:$P$70,16))</f>
        <v>0</v>
      </c>
      <c r="D61" s="23">
        <v>80</v>
      </c>
      <c r="E61" s="115" t="str">
        <f>UPPER(IF(($D61=""),"",VLOOKUP($D61,[1]Συμμετοχές!$A$7:$P$170,2)))</f>
        <v/>
      </c>
      <c r="F61" s="115"/>
      <c r="G61" s="120" t="s">
        <v>17</v>
      </c>
      <c r="H61" s="115"/>
      <c r="I61" s="123"/>
      <c r="J61" s="114" t="str">
        <f>UPPER(IF(OR((I62="a"),(I62="as")),E61,IF(OR((I62="b"),(I62="bs")),E62,)))</f>
        <v xml:space="preserve">ΓΚΑΛΑΝΑΚΗΣ </v>
      </c>
      <c r="K61" s="124"/>
      <c r="L61" s="125" t="s">
        <v>227</v>
      </c>
      <c r="M61" s="128"/>
      <c r="N61" s="118"/>
      <c r="O61" s="131"/>
      <c r="P61" s="127"/>
      <c r="Q61" s="132"/>
    </row>
    <row r="62" spans="1:17" x14ac:dyDescent="0.25">
      <c r="A62" s="18" t="s">
        <v>80</v>
      </c>
      <c r="B62" s="119">
        <f>IF(($D62=""),"",VLOOKUP($D62,[1]Συμμετοχές!$A$7:$P$70,15))</f>
        <v>0</v>
      </c>
      <c r="C62" s="119">
        <f>IF(($D62=""),"",VLOOKUP($D62,[1]Συμμετοχές!$A$7:$P$70,16))</f>
        <v>110</v>
      </c>
      <c r="D62" s="20">
        <v>9</v>
      </c>
      <c r="E62" s="115" t="str">
        <f>UPPER(IF(($D62=""),"",VLOOKUP($D62,[1]Συμμετοχές!$A$7:$P$170,2)))</f>
        <v xml:space="preserve">ΓΚΑΛΑΝΑΚΗΣ </v>
      </c>
      <c r="F62" s="115" t="str">
        <f>IF(($D62=""),"",VLOOKUP($D62,[1]Συμμετοχές!$A$7:$P$170,3))</f>
        <v xml:space="preserve">ΜΑΝΌΛΗΣ </v>
      </c>
      <c r="G62" s="120"/>
      <c r="H62" s="115" t="str">
        <f>IF(($D62=""),"",VLOOKUP($D62,[1]Συμμετοχές!$A$7:$P$170,4))</f>
        <v xml:space="preserve">ΗΡΆΚΛΕΙΟ </v>
      </c>
      <c r="I62" s="31" t="s">
        <v>34</v>
      </c>
      <c r="J62" s="125"/>
      <c r="K62" s="128"/>
      <c r="L62" s="118"/>
      <c r="M62" s="128"/>
      <c r="N62" s="129" t="s">
        <v>21</v>
      </c>
      <c r="O62" s="30"/>
      <c r="P62" s="122" t="s">
        <v>172</v>
      </c>
      <c r="Q62" s="136"/>
    </row>
    <row r="63" spans="1:17" x14ac:dyDescent="0.25">
      <c r="A63" s="18" t="s">
        <v>81</v>
      </c>
      <c r="B63" s="119">
        <f>IF(($D63=""),"",VLOOKUP($D63,[1]Συμμετοχές!$A$7:$P$70,15))</f>
        <v>0</v>
      </c>
      <c r="C63" s="119">
        <f>IF(($D63=""),"",VLOOKUP($D63,[1]Συμμετοχές!$A$7:$P$70,16))</f>
        <v>55</v>
      </c>
      <c r="D63" s="20">
        <v>15</v>
      </c>
      <c r="E63" s="115" t="str">
        <f>UPPER(IF(($D63=""),"",VLOOKUP($D63,[1]Συμμετοχές!$A$7:$P$170,2)))</f>
        <v>ΣΦΕΝΔΟΥΡΑΚΗΣ</v>
      </c>
      <c r="F63" s="115" t="str">
        <f>IF(($D63=""),"",VLOOKUP($D63,[1]Συμμετοχές!$A$7:$P$170,3))</f>
        <v>ΙΩΑΝΝΗΣ</v>
      </c>
      <c r="G63" s="120"/>
      <c r="H63" s="115" t="str">
        <f>IF(($D63=""),"",VLOOKUP($D63,[1]Συμμετοχές!$A$7:$P$170,4))</f>
        <v>ΣΗΤΕΙΑ</v>
      </c>
      <c r="I63" s="123"/>
      <c r="J63" s="114" t="str">
        <f>UPPER(IF(OR((I64="a"),(I64="as")),E63,IF(OR((I64="b"),(I64="bs")),E64,)))</f>
        <v>ΣΦΕΝΔΟΥΡΑΚΗΣ</v>
      </c>
      <c r="K63" s="123"/>
      <c r="L63" s="118"/>
      <c r="M63" s="128"/>
      <c r="N63" s="118"/>
      <c r="O63" s="131"/>
      <c r="P63" s="125" t="s">
        <v>238</v>
      </c>
      <c r="Q63" s="137"/>
    </row>
    <row r="64" spans="1:17" x14ac:dyDescent="0.25">
      <c r="A64" s="22" t="s">
        <v>82</v>
      </c>
      <c r="B64" s="119">
        <f>IF(($D64=""),"",VLOOKUP($D64,[1]Συμμετοχές!$A$7:$P$70,15))</f>
        <v>0</v>
      </c>
      <c r="C64" s="119">
        <f>IF(($D64=""),"",VLOOKUP($D64,[1]Συμμετοχές!$A$7:$P$70,16))</f>
        <v>0</v>
      </c>
      <c r="D64" s="23">
        <v>82</v>
      </c>
      <c r="E64" s="115" t="str">
        <f>UPPER(IF(($D64=""),"",VLOOKUP($D64,[1]Συμμετοχές!$A$7:$P$170,2)))</f>
        <v/>
      </c>
      <c r="F64" s="115"/>
      <c r="G64" s="120" t="s">
        <v>43</v>
      </c>
      <c r="H64" s="115"/>
      <c r="I64" s="31" t="s">
        <v>18</v>
      </c>
      <c r="J64" s="125"/>
      <c r="K64" s="30"/>
      <c r="L64" s="122" t="s">
        <v>162</v>
      </c>
      <c r="M64" s="123"/>
      <c r="N64" s="118"/>
      <c r="O64" s="131"/>
      <c r="P64" s="127"/>
      <c r="Q64" s="118"/>
    </row>
    <row r="65" spans="1:17" x14ac:dyDescent="0.25">
      <c r="A65" s="22" t="s">
        <v>83</v>
      </c>
      <c r="B65" s="119">
        <f>IF(($D65=""),"",VLOOKUP($D65,[1]Συμμετοχές!$A$7:$P$70,15))</f>
        <v>0</v>
      </c>
      <c r="C65" s="119">
        <f>IF(($D65=""),"",VLOOKUP($D65,[1]Συμμετοχές!$A$7:$P$70,16))</f>
        <v>40</v>
      </c>
      <c r="D65" s="20">
        <v>21</v>
      </c>
      <c r="E65" s="115" t="str">
        <f>UPPER(IF(($D65=""),"",VLOOKUP($D65,[1]Συμμετοχές!$A$7:$P$170,2)))</f>
        <v>ΜΠΛΥΜΑΚΗΣ</v>
      </c>
      <c r="F65" s="115" t="str">
        <f>IF(($D65=""),"",VLOOKUP($D65,[1]Συμμετοχές!$A$7:$P$170,3))</f>
        <v>ΜΑΝΟΛΗΣ</v>
      </c>
      <c r="G65" s="119"/>
      <c r="H65" s="115" t="str">
        <f>IF(($D65=""),"",VLOOKUP($D65,[1]Συμμετοχές!$A$7:$P$170,4))</f>
        <v>ΡΕΘΥΜΝΟ</v>
      </c>
      <c r="I65" s="123"/>
      <c r="J65" s="114" t="s">
        <v>225</v>
      </c>
      <c r="K65" s="124"/>
      <c r="L65" s="125" t="s">
        <v>134</v>
      </c>
      <c r="M65" s="131"/>
      <c r="N65" s="127"/>
      <c r="O65" s="131"/>
      <c r="P65" s="127"/>
      <c r="Q65" s="118"/>
    </row>
    <row r="66" spans="1:17" x14ac:dyDescent="0.25">
      <c r="A66" s="22" t="s">
        <v>84</v>
      </c>
      <c r="B66" s="119">
        <f>IF(($D66=""),"",VLOOKUP($D66,[1]Συμμετοχές!$A$7:$P$70,15))</f>
        <v>0</v>
      </c>
      <c r="C66" s="119">
        <f>IF(($D66=""),"",VLOOKUP($D66,[1]Συμμετοχές!$A$7:$P$70,16))</f>
        <v>15</v>
      </c>
      <c r="D66" s="23">
        <v>32</v>
      </c>
      <c r="E66" s="115" t="str">
        <f>UPPER(IF(($D66=""),"",VLOOKUP($D66,[1]Συμμετοχές!$A$7:$P$170,2)))</f>
        <v>ΜΑΤΖΟΡΑΚΗΣ</v>
      </c>
      <c r="F66" s="115" t="str">
        <f>IF(($D66=""),"",VLOOKUP($D66,[1]Συμμετοχές!$A$7:$P$170,3))</f>
        <v>ΓΕΩΡΓΙΟΣ</v>
      </c>
      <c r="G66" s="119"/>
      <c r="H66" s="115" t="str">
        <f>IF(($D66=""),"",VLOOKUP($D66,[1]Συμμετοχές!$A$7:$P$170,4))</f>
        <v>ΧΑΝΙΑ</v>
      </c>
      <c r="I66" s="28"/>
      <c r="J66" s="125" t="s">
        <v>224</v>
      </c>
      <c r="K66" s="128"/>
      <c r="L66" s="129"/>
      <c r="M66" s="30"/>
      <c r="N66" s="122" t="s">
        <v>172</v>
      </c>
      <c r="O66" s="124"/>
      <c r="P66" s="127"/>
      <c r="Q66" s="118"/>
    </row>
    <row r="67" spans="1:17" x14ac:dyDescent="0.25">
      <c r="A67" s="22" t="s">
        <v>85</v>
      </c>
      <c r="B67" s="119">
        <f>IF(($D67=""),"",VLOOKUP($D67,[1]Συμμετοχές!$A$7:$P$70,15))</f>
        <v>0</v>
      </c>
      <c r="C67" s="119">
        <f>IF(($D67=""),"",VLOOKUP($D67,[1]Συμμετοχές!$A$7:$P$70,16))</f>
        <v>10</v>
      </c>
      <c r="D67" s="20">
        <v>35</v>
      </c>
      <c r="E67" s="115" t="str">
        <f>UPPER(IF(($D67=""),"",VLOOKUP($D67,[1]Συμμετοχές!$A$7:$P$170,2)))</f>
        <v>ΚΕΝΔΡΙΣΤΑΚΗΣ</v>
      </c>
      <c r="F67" s="115" t="str">
        <f>IF(($D67=""),"",VLOOKUP($D67,[1]Συμμετοχές!$A$7:$P$170,3))</f>
        <v>ΓΙΑΝΝΗΣ</v>
      </c>
      <c r="G67" s="119"/>
      <c r="H67" s="115" t="str">
        <f>IF(($D67=""),"",VLOOKUP($D67,[1]Συμμετοχές!$A$7:$P$170,4))</f>
        <v>ΗΡΑΚΛΕΙΟ</v>
      </c>
      <c r="I67" s="123"/>
      <c r="J67" s="114" t="s">
        <v>226</v>
      </c>
      <c r="K67" s="123"/>
      <c r="L67" s="130"/>
      <c r="M67" s="138"/>
      <c r="N67" s="125" t="s">
        <v>237</v>
      </c>
      <c r="O67" s="137"/>
      <c r="P67" s="118"/>
      <c r="Q67" s="118"/>
    </row>
    <row r="68" spans="1:17" x14ac:dyDescent="0.25">
      <c r="A68" s="22" t="s">
        <v>86</v>
      </c>
      <c r="B68" s="119">
        <f>IF(($D68=""),"",VLOOKUP($D68,[1]Συμμετοχές!$A$7:$P$70,15))</f>
        <v>0</v>
      </c>
      <c r="C68" s="119">
        <f>IF(($D68=""),"",VLOOKUP($D68,[1]Συμμετοχές!$A$7:$P$70,16))</f>
        <v>5</v>
      </c>
      <c r="D68" s="20">
        <v>40</v>
      </c>
      <c r="E68" s="115" t="str">
        <f>UPPER(IF(($D68=""),"",VLOOKUP($D68,[1]Συμμετοχές!$A$7:$P$170,2)))</f>
        <v>ΔΑΣΚΑΛΑΚΗΣ</v>
      </c>
      <c r="F68" s="115" t="str">
        <f>IF(($D68=""),"",VLOOKUP($D68,[1]Συμμετοχές!$A$7:$P$170,3))</f>
        <v>ΣΤΑΥΡΟΣ</v>
      </c>
      <c r="G68" s="119"/>
      <c r="H68" s="115" t="str">
        <f>IF(($D68=""),"",VLOOKUP($D68,[1]Συμμετοχές!$A$7:$P$170,4))</f>
        <v>ΗΡΑΚΛΕΙΟ</v>
      </c>
      <c r="I68" s="28"/>
      <c r="J68" s="125" t="s">
        <v>207</v>
      </c>
      <c r="K68" s="30"/>
      <c r="L68" s="122" t="s">
        <v>172</v>
      </c>
      <c r="M68" s="139"/>
      <c r="N68" s="127"/>
      <c r="O68" s="118"/>
      <c r="P68" s="118"/>
      <c r="Q68" s="118"/>
    </row>
    <row r="69" spans="1:17" x14ac:dyDescent="0.25">
      <c r="A69" s="22" t="s">
        <v>87</v>
      </c>
      <c r="B69" s="119">
        <f>IF(($D69=""),"",VLOOKUP($D69,[1]Συμμετοχές!$A$7:$P$70,15))</f>
        <v>0</v>
      </c>
      <c r="C69" s="119">
        <f>IF(($D69=""),"",VLOOKUP($D69,[1]Συμμετοχές!$A$7:$P$70,16))</f>
        <v>0</v>
      </c>
      <c r="D69" s="23">
        <v>80</v>
      </c>
      <c r="E69" s="115" t="str">
        <f>UPPER(IF(($D69=""),"",VLOOKUP($D69,[1]Συμμετοχές!$A$7:$P$170,2)))</f>
        <v/>
      </c>
      <c r="F69" s="115"/>
      <c r="G69" s="120" t="s">
        <v>17</v>
      </c>
      <c r="H69" s="115"/>
      <c r="I69" s="123"/>
      <c r="J69" s="114" t="s">
        <v>172</v>
      </c>
      <c r="K69" s="124"/>
      <c r="L69" s="125" t="s">
        <v>207</v>
      </c>
      <c r="M69" s="137"/>
      <c r="N69" s="118"/>
      <c r="O69" s="118"/>
      <c r="P69" s="118"/>
      <c r="Q69" s="118"/>
    </row>
    <row r="70" spans="1:17" x14ac:dyDescent="0.25">
      <c r="A70" s="18" t="s">
        <v>88</v>
      </c>
      <c r="B70" s="119">
        <f>IF(($D70=""),"",VLOOKUP($D70,[1]Συμμετοχές!$A$7:$P$70,15))</f>
        <v>0</v>
      </c>
      <c r="C70" s="119">
        <f>IF(($D70=""),"",VLOOKUP($D70,[1]Συμμετοχές!$A$7:$P$70,16))</f>
        <v>300</v>
      </c>
      <c r="D70" s="20">
        <v>2</v>
      </c>
      <c r="E70" s="115" t="str">
        <f>UPPER(IF(($D70=""),"",VLOOKUP($D70,[1]Συμμετοχές!$A$7:$P$170,2)))</f>
        <v>ΚΟΚΚΑΛΗΣ</v>
      </c>
      <c r="F70" s="115" t="str">
        <f>IF(($D70=""),"",VLOOKUP($D70,[1]Συμμετοχές!$A$7:$P$170,3))</f>
        <v>ΜΑΝΟΣ</v>
      </c>
      <c r="G70" s="120"/>
      <c r="H70" s="115" t="str">
        <f>IF(($D70=""),"",VLOOKUP($D70,[1]Συμμετοχές!$A$7:$P$170,4))</f>
        <v>ΙΕΡΑΠΕΤΡΑ</v>
      </c>
      <c r="I70" s="31" t="s">
        <v>34</v>
      </c>
      <c r="J70" s="125"/>
      <c r="K70" s="137"/>
      <c r="L70" s="118"/>
      <c r="M70" s="140"/>
      <c r="N70" s="118"/>
      <c r="O70" s="118"/>
      <c r="P70" s="118"/>
      <c r="Q70" s="118"/>
    </row>
    <row r="71" spans="1:17" x14ac:dyDescent="0.25">
      <c r="A71" s="141"/>
      <c r="B71" s="142"/>
      <c r="C71" s="142"/>
      <c r="D71" s="143"/>
      <c r="E71" s="144"/>
      <c r="F71" s="144"/>
      <c r="G71" s="145"/>
      <c r="H71" s="144"/>
      <c r="I71" s="146"/>
      <c r="J71" s="117"/>
      <c r="K71" s="117"/>
      <c r="L71" s="117"/>
      <c r="M71" s="147"/>
      <c r="N71" s="117"/>
      <c r="O71" s="117"/>
      <c r="P71" s="117"/>
      <c r="Q71" s="117"/>
    </row>
    <row r="72" spans="1:17" x14ac:dyDescent="0.25">
      <c r="A72" s="49" t="s">
        <v>89</v>
      </c>
      <c r="B72" s="50"/>
      <c r="C72" s="51"/>
      <c r="D72" s="52" t="s">
        <v>90</v>
      </c>
      <c r="E72" s="53" t="s">
        <v>91</v>
      </c>
      <c r="F72" s="54" t="s">
        <v>90</v>
      </c>
      <c r="G72" s="53" t="s">
        <v>91</v>
      </c>
      <c r="H72" s="55"/>
      <c r="I72" s="52" t="s">
        <v>90</v>
      </c>
      <c r="J72" s="53" t="s">
        <v>92</v>
      </c>
      <c r="K72" s="56"/>
      <c r="L72" s="53" t="s">
        <v>93</v>
      </c>
      <c r="M72" s="57"/>
      <c r="N72" s="58" t="s">
        <v>94</v>
      </c>
      <c r="O72" s="59"/>
      <c r="P72" s="148"/>
      <c r="Q72" s="61"/>
    </row>
    <row r="73" spans="1:17" x14ac:dyDescent="0.25">
      <c r="A73" s="149" t="s">
        <v>95</v>
      </c>
      <c r="B73" s="150"/>
      <c r="C73" s="151"/>
      <c r="D73" s="152" t="s">
        <v>15</v>
      </c>
      <c r="E73" s="66" t="str">
        <f>[1]Συμμετοχές!B7</f>
        <v>ΜΠΟΓΡΗΣ</v>
      </c>
      <c r="F73" s="152" t="s">
        <v>26</v>
      </c>
      <c r="G73" s="67" t="str">
        <f>[1]Συμμετοχές!B15</f>
        <v xml:space="preserve">ΓΚΑΛΑΝΑΚΗΣ </v>
      </c>
      <c r="H73" s="68"/>
      <c r="I73" s="152" t="s">
        <v>15</v>
      </c>
      <c r="J73" s="150"/>
      <c r="K73" s="153"/>
      <c r="L73" s="150"/>
      <c r="M73" s="154"/>
      <c r="N73" s="70" t="s">
        <v>96</v>
      </c>
      <c r="O73" s="71"/>
      <c r="P73" s="71"/>
      <c r="Q73" s="72"/>
    </row>
    <row r="74" spans="1:17" x14ac:dyDescent="0.25">
      <c r="A74" s="155" t="s">
        <v>97</v>
      </c>
      <c r="B74" s="156"/>
      <c r="C74" s="157"/>
      <c r="D74" s="158" t="s">
        <v>16</v>
      </c>
      <c r="E74" s="77" t="str">
        <f>[1]Συμμετοχές!B8</f>
        <v>ΚΟΚΚΑΛΗΣ</v>
      </c>
      <c r="F74" s="158" t="s">
        <v>27</v>
      </c>
      <c r="G74" s="78" t="str">
        <f>[1]Συμμετοχές!B16</f>
        <v>ΒΑΣΙΛΑΚΗΣ</v>
      </c>
      <c r="H74" s="79"/>
      <c r="I74" s="158" t="s">
        <v>16</v>
      </c>
      <c r="J74" s="156"/>
      <c r="K74" s="159"/>
      <c r="L74" s="156"/>
      <c r="M74" s="160"/>
      <c r="N74" s="161"/>
      <c r="O74" s="162"/>
      <c r="P74" s="163"/>
      <c r="Q74" s="164"/>
    </row>
    <row r="75" spans="1:17" x14ac:dyDescent="0.25">
      <c r="A75" s="165" t="s">
        <v>98</v>
      </c>
      <c r="B75" s="163"/>
      <c r="C75" s="166"/>
      <c r="D75" s="158" t="s">
        <v>19</v>
      </c>
      <c r="E75" s="77" t="str">
        <f>[1]Συμμετοχές!B9</f>
        <v>ΚΑΡΓΑΤΖΗΣ</v>
      </c>
      <c r="F75" s="158" t="s">
        <v>28</v>
      </c>
      <c r="G75" s="78" t="str">
        <f>[1]Συμμετοχές!B17</f>
        <v>ΠΑΝΑΓΙΩΤΊΔΗΣ</v>
      </c>
      <c r="H75" s="79"/>
      <c r="I75" s="158" t="s">
        <v>19</v>
      </c>
      <c r="J75" s="156"/>
      <c r="K75" s="159"/>
      <c r="L75" s="156"/>
      <c r="M75" s="160"/>
      <c r="N75" s="70" t="s">
        <v>99</v>
      </c>
      <c r="O75" s="71"/>
      <c r="P75" s="71"/>
      <c r="Q75" s="72"/>
    </row>
    <row r="76" spans="1:17" x14ac:dyDescent="0.25">
      <c r="A76" s="85"/>
      <c r="B76" s="86"/>
      <c r="C76" s="87"/>
      <c r="D76" s="158" t="s">
        <v>20</v>
      </c>
      <c r="E76" s="77" t="str">
        <f>[1]Συμμετοχές!B10</f>
        <v>ΣΧΟΙΝΟΠΛΟΚΑΚΗΣ</v>
      </c>
      <c r="F76" s="158" t="s">
        <v>29</v>
      </c>
      <c r="G76" s="78" t="str">
        <f>[1]Συμμετοχές!B18</f>
        <v>ΒΑΣΙΛΑΚΗΣ</v>
      </c>
      <c r="H76" s="79"/>
      <c r="I76" s="158" t="s">
        <v>20</v>
      </c>
      <c r="J76" s="156"/>
      <c r="K76" s="159"/>
      <c r="L76" s="156"/>
      <c r="M76" s="160"/>
      <c r="N76" s="155"/>
      <c r="O76" s="159"/>
      <c r="P76" s="156"/>
      <c r="Q76" s="160"/>
    </row>
    <row r="77" spans="1:17" x14ac:dyDescent="0.25">
      <c r="A77" s="88" t="s">
        <v>100</v>
      </c>
      <c r="B77" s="89"/>
      <c r="C77" s="90"/>
      <c r="D77" s="158" t="s">
        <v>22</v>
      </c>
      <c r="E77" s="77" t="str">
        <f>[1]Συμμετοχές!B11</f>
        <v>ΓΑΛΕΡΟΣ</v>
      </c>
      <c r="F77" s="158" t="s">
        <v>30</v>
      </c>
      <c r="G77" s="78" t="str">
        <f>[1]Συμμετοχές!B19</f>
        <v xml:space="preserve">ΚΑΛΛΗΣ </v>
      </c>
      <c r="H77" s="79"/>
      <c r="I77" s="158" t="s">
        <v>22</v>
      </c>
      <c r="J77" s="156"/>
      <c r="K77" s="159"/>
      <c r="L77" s="156"/>
      <c r="M77" s="160"/>
      <c r="N77" s="165"/>
      <c r="O77" s="162"/>
      <c r="P77" s="163"/>
      <c r="Q77" s="164"/>
    </row>
    <row r="78" spans="1:17" x14ac:dyDescent="0.25">
      <c r="A78" s="149" t="s">
        <v>95</v>
      </c>
      <c r="B78" s="150"/>
      <c r="C78" s="151"/>
      <c r="D78" s="158" t="s">
        <v>23</v>
      </c>
      <c r="E78" s="77" t="str">
        <f>[1]Συμμετοχές!B12</f>
        <v>ΜΑΛΛΙΑΡΟΥΔΆΚΗΣ</v>
      </c>
      <c r="F78" s="158" t="s">
        <v>31</v>
      </c>
      <c r="G78" s="78" t="str">
        <f>[1]Συμμετοχές!B20</f>
        <v>ΚΟΥΓΙΟΥΜΟΥΤΖΗΣ</v>
      </c>
      <c r="H78" s="79"/>
      <c r="I78" s="158" t="s">
        <v>23</v>
      </c>
      <c r="J78" s="156"/>
      <c r="K78" s="159"/>
      <c r="L78" s="156"/>
      <c r="M78" s="160"/>
      <c r="N78" s="70" t="s">
        <v>101</v>
      </c>
      <c r="O78" s="71"/>
      <c r="P78" s="71"/>
      <c r="Q78" s="72"/>
    </row>
    <row r="79" spans="1:17" x14ac:dyDescent="0.25">
      <c r="A79" s="155" t="s">
        <v>102</v>
      </c>
      <c r="B79" s="156"/>
      <c r="C79" s="167"/>
      <c r="D79" s="158" t="s">
        <v>24</v>
      </c>
      <c r="E79" s="77" t="str">
        <f>[1]Συμμετοχές!B13</f>
        <v>ΚΑΡΆΚΗΣ</v>
      </c>
      <c r="F79" s="158" t="s">
        <v>32</v>
      </c>
      <c r="G79" s="78" t="str">
        <f>[1]Συμμετοχές!B21</f>
        <v>ΣΦΕΝΔΟΥΡΑΚΗΣ</v>
      </c>
      <c r="H79" s="79"/>
      <c r="I79" s="158" t="s">
        <v>24</v>
      </c>
      <c r="J79" s="156"/>
      <c r="K79" s="159"/>
      <c r="L79" s="156"/>
      <c r="M79" s="160"/>
      <c r="N79" s="155"/>
      <c r="O79" s="159"/>
      <c r="P79" s="156"/>
      <c r="Q79" s="160"/>
    </row>
    <row r="80" spans="1:17" x14ac:dyDescent="0.25">
      <c r="A80" s="165" t="s">
        <v>103</v>
      </c>
      <c r="B80" s="163"/>
      <c r="C80" s="168"/>
      <c r="D80" s="169" t="s">
        <v>25</v>
      </c>
      <c r="E80" s="94" t="str">
        <f>[1]Συμμετοχές!B14</f>
        <v>ΚΟΝΤΑΞΆΚΗΣ</v>
      </c>
      <c r="F80" s="169" t="s">
        <v>33</v>
      </c>
      <c r="G80" s="95" t="str">
        <f>[1]Συμμετοχές!B22</f>
        <v>ΨΑΡΟΥΔΑΚΗΣ</v>
      </c>
      <c r="H80" s="96"/>
      <c r="I80" s="169" t="s">
        <v>25</v>
      </c>
      <c r="J80" s="163"/>
      <c r="K80" s="162"/>
      <c r="L80" s="163"/>
      <c r="M80" s="164"/>
      <c r="N80" s="165" t="str">
        <f>Q4</f>
        <v>ΛΥΡΗΣ ΓΙΩΡΓΟΣ</v>
      </c>
      <c r="O80" s="162"/>
      <c r="P80" s="163"/>
      <c r="Q80" s="97">
        <f>MIN(16,[1]Συμμετοχές!R5)</f>
        <v>16</v>
      </c>
    </row>
  </sheetData>
  <mergeCells count="5">
    <mergeCell ref="A1:L1"/>
    <mergeCell ref="N1:P1"/>
    <mergeCell ref="A2:E2"/>
    <mergeCell ref="J2:L2"/>
    <mergeCell ref="A4:C4"/>
  </mergeCells>
  <conditionalFormatting sqref="B7:B70">
    <cfRule type="cellIs" dxfId="58" priority="1" stopIfTrue="1" operator="equal">
      <formula>"QA"</formula>
    </cfRule>
  </conditionalFormatting>
  <conditionalFormatting sqref="B7:B70">
    <cfRule type="cellIs" dxfId="57" priority="2" stopIfTrue="1" operator="equal">
      <formula>"DA"</formula>
    </cfRule>
  </conditionalFormatting>
  <conditionalFormatting sqref="D7:D70">
    <cfRule type="notContainsBlanks" dxfId="56" priority="3">
      <formula>LEN(TRIM(D7))&gt;0</formula>
    </cfRule>
  </conditionalFormatting>
  <conditionalFormatting sqref="I70 I68 I66 I64 I62 I60 I58 I56 I54 I52 I50 I48 I46 I44 I42 I40 I38 I36 I34 I32 I30 I28 I26 I24 I22 I20 I18 I16 I14 I12 I10 I8">
    <cfRule type="notContainsBlanks" dxfId="55" priority="4">
      <formula>LEN(TRIM(I70))&gt;0</formula>
    </cfRule>
  </conditionalFormatting>
  <dataValidations count="15">
    <dataValidation type="list" allowBlank="1" sqref="L10">
      <formula1>U7:U16</formula1>
    </dataValidation>
    <dataValidation type="list" allowBlank="1" sqref="N23">
      <formula1>U7:U16</formula1>
    </dataValidation>
    <dataValidation type="list" allowBlank="1" sqref="N55">
      <formula1>U7:U16</formula1>
    </dataValidation>
    <dataValidation type="list" allowBlank="1" sqref="L18">
      <formula1>U7:U16</formula1>
    </dataValidation>
    <dataValidation type="list" allowBlank="1" sqref="N62">
      <formula1>U7:U16</formula1>
    </dataValidation>
    <dataValidation type="list" allowBlank="1" sqref="L26">
      <formula1>U7:U16</formula1>
    </dataValidation>
    <dataValidation type="list" allowBlank="1" sqref="N14">
      <formula1>U7:U16</formula1>
    </dataValidation>
    <dataValidation type="list" allowBlank="1" sqref="N46">
      <formula1>U7:U16</formula1>
    </dataValidation>
    <dataValidation type="list" allowBlank="1" sqref="L66">
      <formula1>U7:U16</formula1>
    </dataValidation>
    <dataValidation type="list" allowBlank="1" sqref="L34">
      <formula1>U7:U16</formula1>
    </dataValidation>
    <dataValidation type="list" allowBlank="1" sqref="L42">
      <formula1>U7:U16</formula1>
    </dataValidation>
    <dataValidation type="list" allowBlank="1" sqref="L50">
      <formula1>U7:U16</formula1>
    </dataValidation>
    <dataValidation type="list" allowBlank="1" sqref="N30">
      <formula1>U7:U16</formula1>
    </dataValidation>
    <dataValidation type="list" allowBlank="1" sqref="L58">
      <formula1>U7:U16</formula1>
    </dataValidation>
    <dataValidation type="list" allowBlank="1" sqref="N38">
      <formula1>U7:U16</formula1>
    </dataValidation>
  </dataValidations>
  <pageMargins left="0.19685039370078741" right="0.15748031496062992" top="0.15748031496062992" bottom="0.15748031496062992" header="0.15748031496062992" footer="0.15748031496062992"/>
  <pageSetup paperSize="9" scale="70"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D19" sqref="D19"/>
    </sheetView>
  </sheetViews>
  <sheetFormatPr defaultRowHeight="15" x14ac:dyDescent="0.25"/>
  <cols>
    <col min="2" max="2" width="6.5703125" customWidth="1"/>
    <col min="3" max="3" width="16.42578125" customWidth="1"/>
    <col min="4" max="4" width="12.28515625" customWidth="1"/>
    <col min="5" max="5" width="3.7109375" customWidth="1"/>
    <col min="6" max="6" width="4.85546875" customWidth="1"/>
    <col min="7" max="7" width="16.5703125" customWidth="1"/>
  </cols>
  <sheetData>
    <row r="2" spans="2:8" ht="18.75" x14ac:dyDescent="0.3">
      <c r="B2" s="356" t="s">
        <v>245</v>
      </c>
      <c r="C2" s="356"/>
      <c r="D2" s="356"/>
      <c r="E2" s="356"/>
      <c r="F2" s="356"/>
      <c r="G2" s="356"/>
      <c r="H2" s="356"/>
    </row>
    <row r="3" spans="2:8" x14ac:dyDescent="0.25">
      <c r="B3" s="98"/>
      <c r="C3" s="332" t="s">
        <v>110</v>
      </c>
      <c r="D3" s="333"/>
      <c r="E3" s="333"/>
      <c r="F3" s="98"/>
      <c r="G3" s="98"/>
    </row>
    <row r="4" spans="2:8" x14ac:dyDescent="0.25">
      <c r="B4" s="98"/>
      <c r="C4" s="98"/>
      <c r="D4" s="98"/>
      <c r="E4" s="98"/>
      <c r="F4" s="98"/>
      <c r="G4" s="98"/>
    </row>
    <row r="5" spans="2:8" x14ac:dyDescent="0.25">
      <c r="B5" s="194"/>
      <c r="C5" s="192" t="s">
        <v>111</v>
      </c>
      <c r="D5" s="192" t="s">
        <v>109</v>
      </c>
      <c r="E5" s="192"/>
      <c r="F5" s="193"/>
      <c r="G5" s="191"/>
    </row>
    <row r="6" spans="2:8" x14ac:dyDescent="0.25">
      <c r="B6" s="201"/>
      <c r="C6" s="202"/>
      <c r="D6" s="202"/>
      <c r="E6" s="204"/>
      <c r="F6" s="205"/>
      <c r="G6" s="206" t="s">
        <v>125</v>
      </c>
    </row>
    <row r="7" spans="2:8" x14ac:dyDescent="0.25">
      <c r="B7" s="194"/>
      <c r="C7" s="192" t="s">
        <v>112</v>
      </c>
      <c r="D7" s="192" t="s">
        <v>113</v>
      </c>
      <c r="E7" s="192"/>
      <c r="F7" s="207"/>
      <c r="G7" s="208" t="s">
        <v>114</v>
      </c>
    </row>
    <row r="8" spans="2:8" x14ac:dyDescent="0.25">
      <c r="B8" s="211"/>
      <c r="C8" s="202"/>
      <c r="D8" s="202"/>
      <c r="E8" s="202"/>
      <c r="F8" s="201"/>
      <c r="G8" s="212" t="s">
        <v>21</v>
      </c>
    </row>
    <row r="9" spans="2:8" x14ac:dyDescent="0.25">
      <c r="B9" s="194"/>
      <c r="C9" s="192" t="s">
        <v>115</v>
      </c>
      <c r="D9" s="192" t="s">
        <v>104</v>
      </c>
      <c r="E9" s="192"/>
      <c r="F9" s="193"/>
      <c r="G9" s="191"/>
    </row>
    <row r="10" spans="2:8" x14ac:dyDescent="0.25">
      <c r="B10" s="211"/>
      <c r="C10" s="202"/>
      <c r="D10" s="202"/>
      <c r="E10" s="204"/>
      <c r="F10" s="205"/>
      <c r="G10" s="206" t="s">
        <v>137</v>
      </c>
    </row>
    <row r="11" spans="2:8" x14ac:dyDescent="0.25">
      <c r="B11" s="194"/>
      <c r="C11" s="192" t="s">
        <v>116</v>
      </c>
      <c r="D11" s="192" t="s">
        <v>105</v>
      </c>
      <c r="E11" s="192"/>
      <c r="F11" s="207"/>
      <c r="G11" s="208" t="s">
        <v>117</v>
      </c>
    </row>
    <row r="12" spans="2:8" x14ac:dyDescent="0.25">
      <c r="B12" s="211"/>
      <c r="C12" s="202"/>
      <c r="D12" s="202"/>
      <c r="E12" s="202"/>
      <c r="F12" s="201"/>
      <c r="G12" s="191"/>
    </row>
    <row r="13" spans="2:8" x14ac:dyDescent="0.25">
      <c r="B13" s="194"/>
      <c r="C13" s="192" t="s">
        <v>118</v>
      </c>
      <c r="D13" s="192" t="s">
        <v>106</v>
      </c>
      <c r="E13" s="192"/>
      <c r="F13" s="193"/>
      <c r="G13" s="191"/>
    </row>
    <row r="14" spans="2:8" ht="22.5" x14ac:dyDescent="0.25">
      <c r="B14" s="211"/>
      <c r="C14" s="202"/>
      <c r="D14" s="202"/>
      <c r="E14" s="204"/>
      <c r="F14" s="205"/>
      <c r="G14" s="206" t="s">
        <v>128</v>
      </c>
    </row>
    <row r="15" spans="2:8" x14ac:dyDescent="0.25">
      <c r="B15" s="194"/>
      <c r="C15" s="192" t="s">
        <v>115</v>
      </c>
      <c r="D15" s="192" t="s">
        <v>119</v>
      </c>
      <c r="E15" s="192"/>
      <c r="F15" s="207"/>
      <c r="G15" s="208" t="s">
        <v>120</v>
      </c>
    </row>
  </sheetData>
  <mergeCells count="2">
    <mergeCell ref="C3:E3"/>
    <mergeCell ref="B2:H2"/>
  </mergeCells>
  <conditionalFormatting sqref="F6 F10 F14">
    <cfRule type="cellIs" dxfId="54" priority="1" operator="equal">
      <formula>"a"</formula>
    </cfRule>
  </conditionalFormatting>
  <conditionalFormatting sqref="F6 F10 F14">
    <cfRule type="cellIs" dxfId="53" priority="2" operator="equal">
      <formula>"b"</formula>
    </cfRule>
  </conditionalFormatting>
  <conditionalFormatting sqref="B5 B7 B9 B11 B13 B15">
    <cfRule type="notContainsBlanks" dxfId="52" priority="3">
      <formula>LEN(TRIM(B5))&gt;0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topLeftCell="A13" workbookViewId="0">
      <selection activeCell="P35" sqref="P35"/>
    </sheetView>
  </sheetViews>
  <sheetFormatPr defaultRowHeight="15" x14ac:dyDescent="0.25"/>
  <cols>
    <col min="1" max="1" width="3.42578125" customWidth="1"/>
    <col min="2" max="2" width="1.5703125" customWidth="1"/>
    <col min="3" max="3" width="3.28515625" customWidth="1"/>
    <col min="4" max="4" width="2.42578125" customWidth="1"/>
    <col min="5" max="5" width="16.5703125" customWidth="1"/>
    <col min="6" max="6" width="8.28515625" customWidth="1"/>
    <col min="7" max="7" width="9.140625" hidden="1" customWidth="1"/>
    <col min="8" max="8" width="8.28515625" customWidth="1"/>
    <col min="9" max="9" width="2.28515625" customWidth="1"/>
    <col min="10" max="10" width="11.85546875" customWidth="1"/>
    <col min="11" max="11" width="2.85546875" customWidth="1"/>
    <col min="12" max="12" width="11.85546875" customWidth="1"/>
    <col min="13" max="13" width="1.7109375" customWidth="1"/>
    <col min="14" max="14" width="12.42578125" customWidth="1"/>
    <col min="15" max="15" width="3.140625" customWidth="1"/>
    <col min="16" max="16" width="13.85546875" customWidth="1"/>
  </cols>
  <sheetData>
    <row r="1" spans="1:19" ht="25.5" x14ac:dyDescent="0.25">
      <c r="A1" s="336" t="str">
        <f>'[2]Week SetUp'!A6</f>
        <v>2ο Παγκρήτιο Βετεράνων Ρέθυμνο</v>
      </c>
      <c r="B1" s="333"/>
      <c r="C1" s="333"/>
      <c r="D1" s="333"/>
      <c r="E1" s="333"/>
      <c r="F1" s="333"/>
      <c r="G1" s="170"/>
      <c r="H1" s="170"/>
      <c r="I1" s="171"/>
      <c r="J1" s="337" t="str">
        <f>'[2]Week SetUp'!A12</f>
        <v>ΑΝΔΡΩΝ 45+</v>
      </c>
      <c r="K1" s="333"/>
      <c r="L1" s="333"/>
      <c r="M1" s="172"/>
      <c r="N1" s="1"/>
      <c r="O1" s="171"/>
      <c r="P1" s="170"/>
      <c r="Q1" s="173"/>
      <c r="R1" s="173"/>
      <c r="S1" s="173"/>
    </row>
    <row r="2" spans="1:19" x14ac:dyDescent="0.25">
      <c r="A2" s="338" t="str">
        <f>'[2]Week SetUp'!$A$8</f>
        <v>Ζ΄ ΕΝΩΣΗ</v>
      </c>
      <c r="B2" s="333"/>
      <c r="C2" s="333"/>
      <c r="D2" s="333"/>
      <c r="E2" s="333"/>
      <c r="F2" s="333"/>
      <c r="G2" s="333"/>
      <c r="H2" s="333"/>
      <c r="I2" s="174"/>
      <c r="J2" s="339" t="s">
        <v>0</v>
      </c>
      <c r="K2" s="333"/>
      <c r="L2" s="333"/>
      <c r="M2" s="175"/>
      <c r="N2" s="2"/>
      <c r="O2" s="174"/>
      <c r="P2" s="2"/>
      <c r="Q2" s="176"/>
      <c r="R2" s="176"/>
      <c r="S2" s="176"/>
    </row>
    <row r="3" spans="1:19" x14ac:dyDescent="0.25">
      <c r="A3" s="3" t="s">
        <v>1</v>
      </c>
      <c r="B3" s="3"/>
      <c r="C3" s="3"/>
      <c r="D3" s="3"/>
      <c r="E3" s="3"/>
      <c r="F3" s="3" t="s">
        <v>2</v>
      </c>
      <c r="G3" s="3"/>
      <c r="H3" s="3"/>
      <c r="I3" s="4"/>
      <c r="J3" s="177" t="s">
        <v>3</v>
      </c>
      <c r="K3" s="4"/>
      <c r="L3" s="3" t="s">
        <v>107</v>
      </c>
      <c r="M3" s="178"/>
      <c r="N3" s="3"/>
      <c r="O3" s="354" t="s">
        <v>244</v>
      </c>
      <c r="P3" s="355"/>
      <c r="Q3" s="355"/>
      <c r="R3" s="355"/>
      <c r="S3" s="179"/>
    </row>
    <row r="4" spans="1:19" ht="15.75" thickBot="1" x14ac:dyDescent="0.3">
      <c r="A4" s="340" t="str">
        <f>'[2]Week SetUp'!$A$10</f>
        <v>13-15/05/2016</v>
      </c>
      <c r="B4" s="341"/>
      <c r="C4" s="341"/>
      <c r="D4" s="6"/>
      <c r="E4" s="6"/>
      <c r="F4" s="6" t="str">
        <f>'[2]Week SetUp'!$C$10</f>
        <v>Ο.Α. ΡΕΘΥΜΝΟΥ</v>
      </c>
      <c r="G4" s="7"/>
      <c r="H4" s="6"/>
      <c r="I4" s="180"/>
      <c r="J4" s="181" t="str">
        <f>'[2]Week SetUp'!$D$10</f>
        <v>ΡΕΘΥΜΝΟ</v>
      </c>
      <c r="K4" s="180"/>
      <c r="L4" s="182" t="str">
        <f>'[2]Week SetUp'!$A$12</f>
        <v>ΑΝΔΡΩΝ 45+</v>
      </c>
      <c r="M4" s="183"/>
      <c r="N4" s="6"/>
      <c r="O4" s="342" t="str">
        <f>'[2]Week SetUp'!$E$10</f>
        <v>ΛΥΡΗΣ ΓΙΩΡΓΟΣ</v>
      </c>
      <c r="P4" s="341"/>
      <c r="Q4" s="341"/>
      <c r="R4" s="341"/>
      <c r="S4" s="341"/>
    </row>
    <row r="5" spans="1:19" x14ac:dyDescent="0.25">
      <c r="A5" s="8"/>
      <c r="B5" s="9" t="s">
        <v>6</v>
      </c>
      <c r="C5" s="9" t="s">
        <v>7</v>
      </c>
      <c r="D5" s="9" t="s">
        <v>8</v>
      </c>
      <c r="E5" s="10" t="s">
        <v>9</v>
      </c>
      <c r="F5" s="10" t="s">
        <v>10</v>
      </c>
      <c r="G5" s="10"/>
      <c r="H5" s="10" t="s">
        <v>3</v>
      </c>
      <c r="I5" s="10"/>
      <c r="J5" s="9" t="s">
        <v>11</v>
      </c>
      <c r="K5" s="11"/>
      <c r="L5" s="9" t="s">
        <v>14</v>
      </c>
      <c r="M5" s="11"/>
      <c r="N5" s="9" t="s">
        <v>52</v>
      </c>
      <c r="O5" s="11"/>
      <c r="P5" s="9" t="s">
        <v>53</v>
      </c>
      <c r="Q5" s="184"/>
      <c r="R5" s="185"/>
      <c r="S5" s="186"/>
    </row>
    <row r="6" spans="1:19" x14ac:dyDescent="0.25">
      <c r="A6" s="187"/>
      <c r="B6" s="14"/>
      <c r="C6" s="15"/>
      <c r="D6" s="14"/>
      <c r="E6" s="16"/>
      <c r="F6" s="16"/>
      <c r="G6" s="17"/>
      <c r="H6" s="16"/>
      <c r="I6" s="188"/>
      <c r="J6" s="14"/>
      <c r="K6" s="188"/>
      <c r="L6" s="14"/>
      <c r="M6" s="188"/>
      <c r="N6" s="14"/>
      <c r="O6" s="189"/>
      <c r="P6" s="14"/>
      <c r="Q6" s="190"/>
      <c r="R6" s="190"/>
      <c r="S6" s="190"/>
    </row>
    <row r="7" spans="1:19" ht="9" customHeight="1" x14ac:dyDescent="0.25">
      <c r="A7" s="191">
        <v>1</v>
      </c>
      <c r="B7" s="192">
        <f>IF(($D7=""),"",VLOOKUP($D7,[2]Συμμετοχές!$A$7:$P$38,15))</f>
        <v>0</v>
      </c>
      <c r="C7" s="193">
        <f>IF(($D7=""),"",VLOOKUP($D7,[2]Συμμετοχές!$A$7:$P$38,16))</f>
        <v>720</v>
      </c>
      <c r="D7" s="194">
        <v>1</v>
      </c>
      <c r="E7" s="192" t="str">
        <f>UPPER(IF(($D7=""),"",VLOOKUP($D7,[2]Συμμετοχές!$A$7:$P$68,2)))</f>
        <v>ΝΕΚΤΑΡΙΟΣ</v>
      </c>
      <c r="F7" s="192" t="str">
        <f>IF(($D7=""),"",VLOOKUP($D7,[2]Συμμετοχές!$A$7:$P$68,3))</f>
        <v>ΠΑΝΑΓΙΩΤΗΣ</v>
      </c>
      <c r="G7" s="192"/>
      <c r="H7" s="192" t="str">
        <f>IF(($D7=""),"",VLOOKUP($D7,[2]Συμμετοχές!$A$7:$P$68,4))</f>
        <v>ΗΡΑΚΛΕΙΟ</v>
      </c>
      <c r="I7" s="193"/>
      <c r="J7" s="191"/>
      <c r="K7" s="195"/>
      <c r="L7" s="196"/>
      <c r="M7" s="197"/>
      <c r="N7" s="196"/>
      <c r="O7" s="198"/>
      <c r="P7" s="196"/>
      <c r="Q7" s="199"/>
      <c r="R7" s="200"/>
      <c r="S7" s="200"/>
    </row>
    <row r="8" spans="1:19" ht="9" customHeight="1" x14ac:dyDescent="0.25">
      <c r="A8" s="191"/>
      <c r="B8" s="201"/>
      <c r="C8" s="201"/>
      <c r="D8" s="201"/>
      <c r="E8" s="202"/>
      <c r="F8" s="202"/>
      <c r="G8" s="203"/>
      <c r="H8" s="204"/>
      <c r="I8" s="205"/>
      <c r="J8" s="206" t="s">
        <v>150</v>
      </c>
      <c r="K8" s="192"/>
      <c r="L8" s="196"/>
      <c r="M8" s="197"/>
      <c r="N8" s="196"/>
      <c r="O8" s="198"/>
      <c r="P8" s="196"/>
      <c r="Q8" s="199"/>
      <c r="R8" s="200"/>
      <c r="S8" s="200"/>
    </row>
    <row r="9" spans="1:19" ht="9" customHeight="1" x14ac:dyDescent="0.25">
      <c r="A9" s="191">
        <v>2</v>
      </c>
      <c r="B9" s="192">
        <f>IF(($D9=""),"",VLOOKUP($D9,[2]Συμμετοχές!$A$7:$P$38,15))</f>
        <v>0</v>
      </c>
      <c r="C9" s="193">
        <f>IF(($D9=""),"",VLOOKUP($D9,[2]Συμμετοχές!$A$7:$P$38,16))</f>
        <v>55</v>
      </c>
      <c r="D9" s="194">
        <v>15</v>
      </c>
      <c r="E9" s="192" t="str">
        <f>UPPER(IF(($D9=""),"",VLOOKUP($D9,[2]Συμμετοχές!$A$7:$P$68,2)))</f>
        <v>ΚΑΛΛΕΡΓΗΣ</v>
      </c>
      <c r="F9" s="192" t="str">
        <f>IF(($D9=""),"",VLOOKUP($D9,[2]Συμμετοχές!$A$7:$P$68,3))</f>
        <v>ΙΑΚΩΒΟΣ</v>
      </c>
      <c r="G9" s="192"/>
      <c r="H9" s="192" t="str">
        <f>IF(($D9=""),"",VLOOKUP($D9,[2]Συμμετοχές!$A$7:$P$68,4))</f>
        <v>ΗΡΑΚΛΕΙΟ</v>
      </c>
      <c r="I9" s="207"/>
      <c r="J9" s="208" t="s">
        <v>151</v>
      </c>
      <c r="K9" s="209"/>
      <c r="L9" s="210"/>
      <c r="M9" s="197"/>
      <c r="N9" s="196"/>
      <c r="O9" s="198"/>
      <c r="P9" s="196"/>
      <c r="Q9" s="199"/>
      <c r="R9" s="200"/>
      <c r="S9" s="200"/>
    </row>
    <row r="10" spans="1:19" ht="9" customHeight="1" x14ac:dyDescent="0.25">
      <c r="A10" s="191"/>
      <c r="B10" s="201"/>
      <c r="C10" s="201"/>
      <c r="D10" s="211"/>
      <c r="E10" s="202"/>
      <c r="F10" s="202"/>
      <c r="G10" s="203"/>
      <c r="H10" s="202"/>
      <c r="I10" s="201"/>
      <c r="J10" s="212" t="s">
        <v>21</v>
      </c>
      <c r="K10" s="213"/>
      <c r="L10" s="214" t="s">
        <v>150</v>
      </c>
      <c r="M10" s="215"/>
      <c r="N10" s="196"/>
      <c r="O10" s="195"/>
      <c r="P10" s="196"/>
      <c r="Q10" s="199"/>
      <c r="R10" s="200"/>
      <c r="S10" s="200"/>
    </row>
    <row r="11" spans="1:19" ht="9" customHeight="1" x14ac:dyDescent="0.25">
      <c r="A11" s="191">
        <v>3</v>
      </c>
      <c r="B11" s="192">
        <f>IF(($D11=""),"",VLOOKUP($D11,[2]Συμμετοχές!$A$7:$P$38,15))</f>
        <v>0</v>
      </c>
      <c r="C11" s="193">
        <f>IF(($D11=""),"",VLOOKUP($D11,[2]Συμμετοχές!$A$7:$P$38,16))</f>
        <v>20</v>
      </c>
      <c r="D11" s="194">
        <v>24</v>
      </c>
      <c r="E11" s="192" t="str">
        <f>UPPER(IF(($D11=""),"",VLOOKUP($D11,[2]Συμμετοχές!$A$7:$P$68,2)))</f>
        <v>ΣΤΑΥΡΟΥΛΑΚΗΣ</v>
      </c>
      <c r="F11" s="192" t="str">
        <f>IF(($D11=""),"",VLOOKUP($D11,[2]Συμμετοχές!$A$7:$P$68,3))</f>
        <v>ΙΩΑΝΝΗΣ</v>
      </c>
      <c r="G11" s="192"/>
      <c r="H11" s="192" t="str">
        <f>IF(($D11=""),"",VLOOKUP($D11,[2]Συμμετοχές!$A$7:$P$68,4))</f>
        <v>ΡΕΘΥΜΝΟ</v>
      </c>
      <c r="I11" s="193"/>
      <c r="J11" s="191"/>
      <c r="K11" s="216"/>
      <c r="L11" s="208" t="s">
        <v>151</v>
      </c>
      <c r="M11" s="217"/>
      <c r="N11" s="210"/>
      <c r="O11" s="195"/>
      <c r="P11" s="196"/>
      <c r="Q11" s="199"/>
      <c r="R11" s="200"/>
      <c r="S11" s="200"/>
    </row>
    <row r="12" spans="1:19" ht="9" customHeight="1" x14ac:dyDescent="0.25">
      <c r="A12" s="191"/>
      <c r="B12" s="201"/>
      <c r="C12" s="201"/>
      <c r="D12" s="211"/>
      <c r="E12" s="202"/>
      <c r="F12" s="202"/>
      <c r="G12" s="203"/>
      <c r="H12" s="204"/>
      <c r="I12" s="205"/>
      <c r="J12" s="206" t="s">
        <v>158</v>
      </c>
      <c r="K12" s="218"/>
      <c r="L12" s="210"/>
      <c r="M12" s="219"/>
      <c r="N12" s="210"/>
      <c r="O12" s="195"/>
      <c r="P12" s="196"/>
      <c r="Q12" s="199"/>
      <c r="R12" s="200"/>
      <c r="S12" s="200"/>
    </row>
    <row r="13" spans="1:19" ht="9" customHeight="1" x14ac:dyDescent="0.25">
      <c r="A13" s="191">
        <v>4</v>
      </c>
      <c r="B13" s="192">
        <f>IF(($D13=""),"",VLOOKUP($D13,[2]Συμμετοχές!$A$7:$P$38,15))</f>
        <v>0</v>
      </c>
      <c r="C13" s="193">
        <f>IF(($D13=""),"",VLOOKUP($D13,[2]Συμμετοχές!$A$7:$P$38,16))</f>
        <v>75</v>
      </c>
      <c r="D13" s="194">
        <v>11</v>
      </c>
      <c r="E13" s="192" t="str">
        <f>UPPER(IF(($D13=""),"",VLOOKUP($D13,[2]Συμμετοχές!$A$7:$P$68,2)))</f>
        <v>ΔΙΑΛΕΚΤΑΚΗΣ</v>
      </c>
      <c r="F13" s="192" t="str">
        <f>IF(($D13=""),"",VLOOKUP($D13,[2]Συμμετοχές!$A$7:$P$68,3))</f>
        <v xml:space="preserve">ΙΩΆΝΝΗΣ </v>
      </c>
      <c r="G13" s="192"/>
      <c r="H13" s="192" t="str">
        <f>IF(($D13=""),"",VLOOKUP($D13,[2]Συμμετοχές!$A$7:$P$68,4))</f>
        <v>ΗΡΑΚΛΕΙΟ</v>
      </c>
      <c r="I13" s="207"/>
      <c r="J13" s="208" t="s">
        <v>159</v>
      </c>
      <c r="K13" s="202"/>
      <c r="L13" s="196"/>
      <c r="M13" s="219"/>
      <c r="N13" s="210"/>
      <c r="O13" s="195"/>
      <c r="P13" s="196"/>
      <c r="Q13" s="199"/>
      <c r="R13" s="200"/>
      <c r="S13" s="200"/>
    </row>
    <row r="14" spans="1:19" ht="9" customHeight="1" x14ac:dyDescent="0.25">
      <c r="A14" s="191"/>
      <c r="B14" s="201"/>
      <c r="C14" s="201"/>
      <c r="D14" s="211"/>
      <c r="E14" s="202"/>
      <c r="F14" s="202"/>
      <c r="G14" s="203"/>
      <c r="H14" s="202"/>
      <c r="I14" s="201"/>
      <c r="J14" s="191"/>
      <c r="K14" s="195"/>
      <c r="L14" s="220" t="s">
        <v>21</v>
      </c>
      <c r="M14" s="221"/>
      <c r="N14" s="214" t="s">
        <v>150</v>
      </c>
      <c r="O14" s="192"/>
      <c r="P14" s="196"/>
      <c r="Q14" s="199"/>
      <c r="R14" s="200"/>
      <c r="S14" s="200"/>
    </row>
    <row r="15" spans="1:19" ht="9" customHeight="1" x14ac:dyDescent="0.25">
      <c r="A15" s="191">
        <v>5</v>
      </c>
      <c r="B15" s="192">
        <f>IF(($D15=""),"",VLOOKUP($D15,[2]Συμμετοχές!$A$7:$P$38,15))</f>
        <v>0</v>
      </c>
      <c r="C15" s="193">
        <f>IF(($D15=""),"",VLOOKUP($D15,[2]Συμμετοχές!$A$7:$P$38,16))</f>
        <v>40</v>
      </c>
      <c r="D15" s="194">
        <v>16</v>
      </c>
      <c r="E15" s="192" t="str">
        <f>UPPER(IF(($D15=""),"",VLOOKUP($D15,[2]Συμμετοχές!$A$7:$P$68,2)))</f>
        <v>ΠΕΤΡΑΚΗΣ</v>
      </c>
      <c r="F15" s="192" t="str">
        <f>IF(($D15=""),"",VLOOKUP($D15,[2]Συμμετοχές!$A$7:$P$68,3))</f>
        <v>ΝΙΚΟΛΑΟΣ</v>
      </c>
      <c r="G15" s="192"/>
      <c r="H15" s="192" t="str">
        <f>IF(($D15=""),"",VLOOKUP($D15,[2]Συμμετοχές!$A$7:$P$68,4))</f>
        <v>ΧΑΝΙΑ</v>
      </c>
      <c r="I15" s="193"/>
      <c r="J15" s="191"/>
      <c r="K15" s="195"/>
      <c r="L15" s="196"/>
      <c r="M15" s="219"/>
      <c r="N15" s="208" t="s">
        <v>151</v>
      </c>
      <c r="O15" s="222"/>
      <c r="P15" s="210"/>
      <c r="Q15" s="199"/>
      <c r="R15" s="200"/>
      <c r="S15" s="200"/>
    </row>
    <row r="16" spans="1:19" ht="9" customHeight="1" x14ac:dyDescent="0.25">
      <c r="A16" s="191"/>
      <c r="B16" s="201"/>
      <c r="C16" s="201"/>
      <c r="D16" s="211"/>
      <c r="E16" s="202"/>
      <c r="F16" s="202"/>
      <c r="G16" s="203"/>
      <c r="H16" s="204"/>
      <c r="I16" s="205"/>
      <c r="J16" s="206" t="s">
        <v>140</v>
      </c>
      <c r="K16" s="192"/>
      <c r="L16" s="196"/>
      <c r="M16" s="219"/>
      <c r="N16" s="210"/>
      <c r="O16" s="223"/>
      <c r="P16" s="210"/>
      <c r="Q16" s="199"/>
      <c r="R16" s="200"/>
      <c r="S16" s="200"/>
    </row>
    <row r="17" spans="1:19" ht="9" customHeight="1" x14ac:dyDescent="0.25">
      <c r="A17" s="191">
        <v>6</v>
      </c>
      <c r="B17" s="192">
        <f>IF(($D17=""),"",VLOOKUP($D17,[2]Συμμετοχές!$A$7:$P$38,15))</f>
        <v>0</v>
      </c>
      <c r="C17" s="193">
        <f>IF(($D17=""),"",VLOOKUP($D17,[2]Συμμετοχές!$A$7:$P$38,16))</f>
        <v>10</v>
      </c>
      <c r="D17" s="194">
        <v>26</v>
      </c>
      <c r="E17" s="192" t="str">
        <f>UPPER(IF(($D17=""),"",VLOOKUP($D17,[2]Συμμετοχές!$A$7:$P$68,2)))</f>
        <v xml:space="preserve">ΑΛΕΞΑΝΔΡΊΔΗΣ </v>
      </c>
      <c r="F17" s="192" t="str">
        <f>IF(($D17=""),"",VLOOKUP($D17,[2]Συμμετοχές!$A$7:$P$68,3))</f>
        <v>ΑΝΤΏΝΗΣ</v>
      </c>
      <c r="G17" s="192"/>
      <c r="H17" s="192" t="str">
        <f>IF(($D17=""),"",VLOOKUP($D17,[2]Συμμετοχές!$A$7:$P$68,4))</f>
        <v>ΧΑΝΙΆ</v>
      </c>
      <c r="I17" s="207"/>
      <c r="J17" s="208" t="s">
        <v>141</v>
      </c>
      <c r="K17" s="209"/>
      <c r="L17" s="210"/>
      <c r="M17" s="219"/>
      <c r="N17" s="210"/>
      <c r="O17" s="223"/>
      <c r="P17" s="210"/>
      <c r="Q17" s="199"/>
      <c r="R17" s="200"/>
      <c r="S17" s="200"/>
    </row>
    <row r="18" spans="1:19" ht="9" customHeight="1" x14ac:dyDescent="0.25">
      <c r="A18" s="191"/>
      <c r="B18" s="201"/>
      <c r="C18" s="201"/>
      <c r="D18" s="211"/>
      <c r="E18" s="202"/>
      <c r="F18" s="202"/>
      <c r="G18" s="203"/>
      <c r="H18" s="202"/>
      <c r="I18" s="201"/>
      <c r="J18" s="212" t="s">
        <v>21</v>
      </c>
      <c r="K18" s="213"/>
      <c r="L18" s="214" t="s">
        <v>142</v>
      </c>
      <c r="M18" s="224"/>
      <c r="N18" s="210"/>
      <c r="O18" s="223"/>
      <c r="P18" s="210"/>
      <c r="Q18" s="199"/>
      <c r="R18" s="200"/>
      <c r="S18" s="200"/>
    </row>
    <row r="19" spans="1:19" ht="9" customHeight="1" x14ac:dyDescent="0.25">
      <c r="A19" s="191">
        <v>7</v>
      </c>
      <c r="B19" s="192">
        <f>IF(($D19=""),"",VLOOKUP($D19,[2]Συμμετοχές!$A$7:$P$38,15))</f>
        <v>0</v>
      </c>
      <c r="C19" s="193">
        <f>IF(($D19=""),"",VLOOKUP($D19,[2]Συμμετοχές!$A$7:$P$38,16))</f>
        <v>30</v>
      </c>
      <c r="D19" s="194">
        <v>20</v>
      </c>
      <c r="E19" s="192" t="str">
        <f>UPPER(IF(($D19=""),"",VLOOKUP($D19,[2]Συμμετοχές!$A$7:$P$68,2)))</f>
        <v>ΠΑΡΑΔΕΙΣΑΝΟΣ</v>
      </c>
      <c r="F19" s="192" t="str">
        <f>IF(($D19=""),"",VLOOKUP($D19,[2]Συμμετοχές!$A$7:$P$68,3))</f>
        <v>ΣΤΕΛΙΟΣ</v>
      </c>
      <c r="G19" s="192"/>
      <c r="H19" s="192" t="str">
        <f>IF(($D19=""),"",VLOOKUP($D19,[2]Συμμετοχές!$A$7:$P$68,4))</f>
        <v>ΡΕΘΥΜΝΟ</v>
      </c>
      <c r="I19" s="193"/>
      <c r="J19" s="191"/>
      <c r="K19" s="216"/>
      <c r="L19" s="208" t="s">
        <v>183</v>
      </c>
      <c r="M19" s="225"/>
      <c r="N19" s="196"/>
      <c r="O19" s="223"/>
      <c r="P19" s="210"/>
      <c r="Q19" s="199"/>
      <c r="R19" s="200"/>
      <c r="S19" s="196"/>
    </row>
    <row r="20" spans="1:19" ht="9" customHeight="1" x14ac:dyDescent="0.25">
      <c r="A20" s="191"/>
      <c r="B20" s="201"/>
      <c r="C20" s="201"/>
      <c r="D20" s="201"/>
      <c r="E20" s="202"/>
      <c r="F20" s="202"/>
      <c r="G20" s="203"/>
      <c r="H20" s="204"/>
      <c r="I20" s="205"/>
      <c r="J20" s="206" t="s">
        <v>142</v>
      </c>
      <c r="K20" s="218"/>
      <c r="L20" s="210"/>
      <c r="M20" s="197"/>
      <c r="N20" s="196"/>
      <c r="O20" s="223"/>
      <c r="P20" s="210"/>
      <c r="Q20" s="199"/>
      <c r="R20" s="200"/>
      <c r="S20" s="196"/>
    </row>
    <row r="21" spans="1:19" ht="9" customHeight="1" x14ac:dyDescent="0.25">
      <c r="A21" s="191">
        <v>8</v>
      </c>
      <c r="B21" s="192">
        <f>IF(($D21=""),"",VLOOKUP($D21,[2]Συμμετοχές!$A$7:$P$38,15))</f>
        <v>0</v>
      </c>
      <c r="C21" s="193">
        <f>IF(($D21=""),"",VLOOKUP($D21,[2]Συμμετοχές!$A$7:$P$38,16))</f>
        <v>125</v>
      </c>
      <c r="D21" s="194">
        <v>7</v>
      </c>
      <c r="E21" s="192" t="str">
        <f>UPPER(IF(($D21=""),"",VLOOKUP($D21,[2]Συμμετοχές!$A$7:$P$68,2)))</f>
        <v>ΤΑΜΙΩΛΑΚΗΣ</v>
      </c>
      <c r="F21" s="192" t="str">
        <f>IF(($D21=""),"",VLOOKUP($D21,[2]Συμμετοχές!$A$7:$P$68,3))</f>
        <v>ΦΩΤΙΟΣ</v>
      </c>
      <c r="G21" s="192"/>
      <c r="H21" s="192" t="str">
        <f>IF(($D21=""),"",VLOOKUP($D21,[2]Συμμετοχές!$A$7:$P$68,4))</f>
        <v>ΗΡΑΚΛΕΙΟ</v>
      </c>
      <c r="I21" s="207"/>
      <c r="J21" s="208" t="s">
        <v>143</v>
      </c>
      <c r="K21" s="202"/>
      <c r="L21" s="196"/>
      <c r="M21" s="197"/>
      <c r="N21" s="196"/>
      <c r="O21" s="223"/>
      <c r="P21" s="210"/>
      <c r="Q21" s="199"/>
      <c r="R21" s="200"/>
      <c r="S21" s="196"/>
    </row>
    <row r="22" spans="1:19" ht="9" customHeight="1" x14ac:dyDescent="0.25">
      <c r="A22" s="191"/>
      <c r="B22" s="201"/>
      <c r="C22" s="201"/>
      <c r="D22" s="201"/>
      <c r="E22" s="202"/>
      <c r="F22" s="202"/>
      <c r="G22" s="203"/>
      <c r="H22" s="202"/>
      <c r="I22" s="201"/>
      <c r="J22" s="191"/>
      <c r="K22" s="195"/>
      <c r="L22" s="196"/>
      <c r="M22" s="197"/>
      <c r="N22" s="220" t="s">
        <v>21</v>
      </c>
      <c r="O22" s="213"/>
      <c r="P22" s="214" t="s">
        <v>150</v>
      </c>
      <c r="Q22" s="199"/>
      <c r="R22" s="200"/>
      <c r="S22" s="196"/>
    </row>
    <row r="23" spans="1:19" ht="9" customHeight="1" x14ac:dyDescent="0.25">
      <c r="A23" s="191">
        <v>9</v>
      </c>
      <c r="B23" s="192">
        <f>IF(($D23=""),"",VLOOKUP($D23,[2]Συμμετοχές!$A$7:$P$38,15))</f>
        <v>0</v>
      </c>
      <c r="C23" s="193">
        <f>IF(($D23=""),"",VLOOKUP($D23,[2]Συμμετοχές!$A$7:$P$38,16))</f>
        <v>300</v>
      </c>
      <c r="D23" s="194">
        <v>3</v>
      </c>
      <c r="E23" s="192" t="str">
        <f>UPPER(IF(($D23=""),"",VLOOKUP($D23,[2]Συμμετοχές!$A$7:$P$68,2)))</f>
        <v>ΠΑΓΙΟΣ</v>
      </c>
      <c r="F23" s="192" t="str">
        <f>IF(($D23=""),"",VLOOKUP($D23,[2]Συμμετοχές!$A$7:$P$68,3))</f>
        <v>ΠΑΝΑΓΙΩΤΗΣ</v>
      </c>
      <c r="G23" s="192"/>
      <c r="H23" s="192" t="str">
        <f>IF(($D23=""),"",VLOOKUP($D23,[2]Συμμετοχές!$A$7:$P$68,4))</f>
        <v>ΜΟΙΡΕΣ</v>
      </c>
      <c r="I23" s="193"/>
      <c r="J23" s="191"/>
      <c r="K23" s="195"/>
      <c r="L23" s="196"/>
      <c r="M23" s="197"/>
      <c r="N23" s="196"/>
      <c r="O23" s="223"/>
      <c r="P23" s="226" t="s">
        <v>202</v>
      </c>
      <c r="Q23" s="227"/>
      <c r="R23" s="200"/>
      <c r="S23" s="228"/>
    </row>
    <row r="24" spans="1:19" ht="9" customHeight="1" x14ac:dyDescent="0.25">
      <c r="A24" s="191"/>
      <c r="B24" s="201"/>
      <c r="C24" s="201"/>
      <c r="D24" s="201"/>
      <c r="E24" s="202"/>
      <c r="F24" s="202"/>
      <c r="G24" s="203"/>
      <c r="H24" s="204"/>
      <c r="I24" s="205"/>
      <c r="J24" s="206" t="s">
        <v>144</v>
      </c>
      <c r="K24" s="192"/>
      <c r="L24" s="196"/>
      <c r="M24" s="197"/>
      <c r="N24" s="196"/>
      <c r="O24" s="223"/>
      <c r="P24" s="229"/>
      <c r="Q24" s="227"/>
      <c r="R24" s="200"/>
      <c r="S24" s="200"/>
    </row>
    <row r="25" spans="1:19" ht="9" customHeight="1" x14ac:dyDescent="0.25">
      <c r="A25" s="191">
        <v>10</v>
      </c>
      <c r="B25" s="192">
        <f>IF(($D25=""),"",VLOOKUP($D25,[2]Συμμετοχές!$A$7:$P$38,15))</f>
        <v>0</v>
      </c>
      <c r="C25" s="193">
        <f>IF(($D25=""),"",VLOOKUP($D25,[2]Συμμετοχές!$A$7:$P$38,16))</f>
        <v>30</v>
      </c>
      <c r="D25" s="194">
        <v>18</v>
      </c>
      <c r="E25" s="192" t="str">
        <f>UPPER(IF(($D25=""),"",VLOOKUP($D25,[2]Συμμετοχές!$A$7:$P$68,2)))</f>
        <v>ΚΟΤΣΩΝΑΣ</v>
      </c>
      <c r="F25" s="192" t="str">
        <f>IF(($D25=""),"",VLOOKUP($D25,[2]Συμμετοχές!$A$7:$P$68,3))</f>
        <v>ΠΑΝΑΓΙΩΤΗΣ</v>
      </c>
      <c r="G25" s="192"/>
      <c r="H25" s="192" t="str">
        <f>IF(($D25=""),"",VLOOKUP($D25,[2]Συμμετοχές!$A$7:$P$68,4))</f>
        <v>ΡΕΘΥΜΝΟ</v>
      </c>
      <c r="I25" s="207"/>
      <c r="J25" s="208" t="s">
        <v>145</v>
      </c>
      <c r="K25" s="209"/>
      <c r="L25" s="210"/>
      <c r="M25" s="197"/>
      <c r="N25" s="196"/>
      <c r="O25" s="223"/>
      <c r="P25" s="229"/>
      <c r="Q25" s="227"/>
      <c r="R25" s="200"/>
      <c r="S25" s="196"/>
    </row>
    <row r="26" spans="1:19" ht="9" customHeight="1" x14ac:dyDescent="0.25">
      <c r="A26" s="191"/>
      <c r="B26" s="201"/>
      <c r="C26" s="201"/>
      <c r="D26" s="211"/>
      <c r="E26" s="202"/>
      <c r="F26" s="202"/>
      <c r="G26" s="203"/>
      <c r="H26" s="202"/>
      <c r="I26" s="201"/>
      <c r="J26" s="212" t="s">
        <v>21</v>
      </c>
      <c r="K26" s="213"/>
      <c r="L26" s="214" t="s">
        <v>144</v>
      </c>
      <c r="M26" s="215"/>
      <c r="N26" s="196"/>
      <c r="O26" s="223"/>
      <c r="P26" s="229"/>
      <c r="Q26" s="227"/>
      <c r="R26" s="200"/>
      <c r="S26" s="196"/>
    </row>
    <row r="27" spans="1:19" ht="9" customHeight="1" x14ac:dyDescent="0.25">
      <c r="A27" s="191">
        <v>11</v>
      </c>
      <c r="B27" s="192">
        <f>IF(($D27=""),"",VLOOKUP($D27,[2]Συμμετοχές!$A$7:$P$38,15))</f>
        <v>0</v>
      </c>
      <c r="C27" s="193">
        <f>IF(($D27=""),"",VLOOKUP($D27,[2]Συμμετοχές!$A$7:$P$38,16))</f>
        <v>5</v>
      </c>
      <c r="D27" s="194">
        <v>29</v>
      </c>
      <c r="E27" s="192" t="str">
        <f>UPPER(IF(($D27=""),"",VLOOKUP($D27,[2]Συμμετοχές!$A$7:$P$68,2)))</f>
        <v>ΜΕΛΙΚΩΝΗΣ</v>
      </c>
      <c r="F27" s="192" t="str">
        <f>IF(($D27=""),"",VLOOKUP($D27,[2]Συμμετοχές!$A$7:$P$68,3))</f>
        <v>ΔΗΜΗΤΡΗΣ</v>
      </c>
      <c r="G27" s="192"/>
      <c r="H27" s="192" t="str">
        <f>IF(($D27=""),"",VLOOKUP($D27,[2]Συμμετοχές!$A$7:$P$68,4))</f>
        <v>ΗΡΑΚΛΕΙΟ</v>
      </c>
      <c r="I27" s="193"/>
      <c r="J27" s="191"/>
      <c r="K27" s="216"/>
      <c r="L27" s="208" t="s">
        <v>184</v>
      </c>
      <c r="M27" s="217"/>
      <c r="N27" s="210"/>
      <c r="O27" s="223"/>
      <c r="P27" s="229"/>
      <c r="Q27" s="227"/>
      <c r="R27" s="200"/>
      <c r="S27" s="196"/>
    </row>
    <row r="28" spans="1:19" ht="9" customHeight="1" x14ac:dyDescent="0.25">
      <c r="A28" s="191"/>
      <c r="B28" s="201"/>
      <c r="C28" s="201"/>
      <c r="D28" s="211"/>
      <c r="E28" s="202"/>
      <c r="F28" s="202"/>
      <c r="G28" s="203"/>
      <c r="H28" s="204"/>
      <c r="I28" s="205"/>
      <c r="J28" s="206" t="s">
        <v>152</v>
      </c>
      <c r="K28" s="218"/>
      <c r="L28" s="210"/>
      <c r="M28" s="219"/>
      <c r="N28" s="210"/>
      <c r="O28" s="223"/>
      <c r="P28" s="229"/>
      <c r="Q28" s="227"/>
      <c r="R28" s="200"/>
      <c r="S28" s="200"/>
    </row>
    <row r="29" spans="1:19" ht="9" customHeight="1" x14ac:dyDescent="0.25">
      <c r="A29" s="191">
        <v>12</v>
      </c>
      <c r="B29" s="192">
        <f>IF(($D29=""),"",VLOOKUP($D29,[2]Συμμετοχές!$A$7:$P$38,15))</f>
        <v>0</v>
      </c>
      <c r="C29" s="193">
        <f>IF(($D29=""),"",VLOOKUP($D29,[2]Συμμετοχές!$A$7:$P$38,16))</f>
        <v>60</v>
      </c>
      <c r="D29" s="194">
        <v>14</v>
      </c>
      <c r="E29" s="192" t="str">
        <f>UPPER(IF(($D29=""),"",VLOOKUP($D29,[2]Συμμετοχές!$A$7:$P$68,2)))</f>
        <v>ΑΝΥΦΑΝΤΑΚΗΣ</v>
      </c>
      <c r="F29" s="192" t="str">
        <f>IF(($D29=""),"",VLOOKUP($D29,[2]Συμμετοχές!$A$7:$P$68,3))</f>
        <v>ΜΙΧΑΛΗΣ</v>
      </c>
      <c r="G29" s="192"/>
      <c r="H29" s="192" t="str">
        <f>IF(($D29=""),"",VLOOKUP($D29,[2]Συμμετοχές!$A$7:$P$68,4))</f>
        <v>ΗΡΑΚΛΕΙΟ</v>
      </c>
      <c r="I29" s="207"/>
      <c r="J29" s="208"/>
      <c r="K29" s="202"/>
      <c r="L29" s="196"/>
      <c r="M29" s="219"/>
      <c r="N29" s="210"/>
      <c r="O29" s="223"/>
      <c r="P29" s="229"/>
      <c r="Q29" s="227"/>
      <c r="R29" s="200"/>
      <c r="S29" s="200"/>
    </row>
    <row r="30" spans="1:19" ht="9" customHeight="1" x14ac:dyDescent="0.25">
      <c r="A30" s="191"/>
      <c r="B30" s="201"/>
      <c r="C30" s="201"/>
      <c r="D30" s="211"/>
      <c r="E30" s="202"/>
      <c r="F30" s="202"/>
      <c r="G30" s="203"/>
      <c r="H30" s="202"/>
      <c r="I30" s="201"/>
      <c r="J30" s="191"/>
      <c r="K30" s="195"/>
      <c r="L30" s="220" t="s">
        <v>21</v>
      </c>
      <c r="M30" s="221"/>
      <c r="N30" s="214" t="s">
        <v>198</v>
      </c>
      <c r="O30" s="230"/>
      <c r="P30" s="229"/>
      <c r="Q30" s="227"/>
      <c r="R30" s="200"/>
      <c r="S30" s="200"/>
    </row>
    <row r="31" spans="1:19" ht="9" customHeight="1" x14ac:dyDescent="0.25">
      <c r="A31" s="191">
        <v>13</v>
      </c>
      <c r="B31" s="192">
        <f>IF(($D31=""),"",VLOOKUP($D31,[2]Συμμετοχές!$A$7:$P$38,15))</f>
        <v>0</v>
      </c>
      <c r="C31" s="193">
        <f>IF(($D31=""),"",VLOOKUP($D31,[2]Συμμετοχές!$A$7:$P$38,16))</f>
        <v>30</v>
      </c>
      <c r="D31" s="194">
        <v>17</v>
      </c>
      <c r="E31" s="192" t="str">
        <f>UPPER(IF(($D31=""),"",VLOOKUP($D31,[2]Συμμετοχές!$A$7:$P$68,2)))</f>
        <v>ΖΕΡΒΆΚΗΣ</v>
      </c>
      <c r="F31" s="192" t="str">
        <f>IF(($D31=""),"",VLOOKUP($D31,[2]Συμμετοχές!$A$7:$P$68,3))</f>
        <v>ΝΊΚΟΣ</v>
      </c>
      <c r="G31" s="192"/>
      <c r="H31" s="192" t="str">
        <f>IF(($D31=""),"",VLOOKUP($D31,[2]Συμμετοχές!$A$7:$P$68,4))</f>
        <v>ΗΡΆΚΛΕΙΟ</v>
      </c>
      <c r="I31" s="193"/>
      <c r="J31" s="191"/>
      <c r="K31" s="195"/>
      <c r="L31" s="196"/>
      <c r="M31" s="219"/>
      <c r="N31" s="208" t="s">
        <v>199</v>
      </c>
      <c r="O31" s="231"/>
      <c r="P31" s="216"/>
      <c r="Q31" s="227"/>
      <c r="R31" s="200"/>
      <c r="S31" s="200"/>
    </row>
    <row r="32" spans="1:19" ht="9" customHeight="1" x14ac:dyDescent="0.25">
      <c r="A32" s="191"/>
      <c r="B32" s="201"/>
      <c r="C32" s="201"/>
      <c r="D32" s="211"/>
      <c r="E32" s="202"/>
      <c r="F32" s="202"/>
      <c r="G32" s="203"/>
      <c r="H32" s="204"/>
      <c r="I32" s="205"/>
      <c r="J32" s="206" t="s">
        <v>115</v>
      </c>
      <c r="K32" s="192"/>
      <c r="L32" s="196"/>
      <c r="M32" s="219"/>
      <c r="N32" s="210"/>
      <c r="O32" s="198"/>
      <c r="P32" s="216"/>
      <c r="Q32" s="227"/>
      <c r="R32" s="200"/>
      <c r="S32" s="196"/>
    </row>
    <row r="33" spans="1:19" ht="9" customHeight="1" x14ac:dyDescent="0.25">
      <c r="A33" s="191">
        <v>14</v>
      </c>
      <c r="B33" s="192">
        <f>IF(($D33=""),"",VLOOKUP($D33,[2]Συμμετοχές!$A$7:$P$38,15))</f>
        <v>0</v>
      </c>
      <c r="C33" s="193">
        <f>IF(($D33=""),"",VLOOKUP($D33,[2]Συμμετοχές!$A$7:$P$38,16))</f>
        <v>0</v>
      </c>
      <c r="D33" s="194">
        <v>37</v>
      </c>
      <c r="E33" s="192" t="s">
        <v>135</v>
      </c>
      <c r="F33" s="192" t="s">
        <v>104</v>
      </c>
      <c r="G33" s="192"/>
      <c r="H33" s="192" t="s">
        <v>136</v>
      </c>
      <c r="I33" s="207"/>
      <c r="J33" s="208" t="s">
        <v>124</v>
      </c>
      <c r="K33" s="209"/>
      <c r="L33" s="210"/>
      <c r="M33" s="219"/>
      <c r="N33" s="210"/>
      <c r="O33" s="198"/>
      <c r="P33" s="216"/>
      <c r="Q33" s="227"/>
      <c r="R33" s="200"/>
      <c r="S33" s="196"/>
    </row>
    <row r="34" spans="1:19" ht="9" customHeight="1" x14ac:dyDescent="0.25">
      <c r="A34" s="191"/>
      <c r="B34" s="201"/>
      <c r="C34" s="201"/>
      <c r="D34" s="211"/>
      <c r="E34" s="202"/>
      <c r="F34" s="202"/>
      <c r="G34" s="203"/>
      <c r="H34" s="202"/>
      <c r="I34" s="201"/>
      <c r="J34" s="212" t="s">
        <v>21</v>
      </c>
      <c r="K34" s="213"/>
      <c r="L34" s="214" t="s">
        <v>115</v>
      </c>
      <c r="M34" s="224"/>
      <c r="N34" s="210"/>
      <c r="O34" s="198"/>
      <c r="P34" s="216"/>
      <c r="Q34" s="227"/>
      <c r="R34" s="200"/>
      <c r="S34" s="196"/>
    </row>
    <row r="35" spans="1:19" ht="9" customHeight="1" x14ac:dyDescent="0.25">
      <c r="A35" s="191">
        <v>15</v>
      </c>
      <c r="B35" s="192">
        <f>IF(($D35=""),"",VLOOKUP($D35,[2]Συμμετοχές!$A$7:$P$38,15))</f>
        <v>0</v>
      </c>
      <c r="C35" s="193">
        <f>IF(($D35=""),"",VLOOKUP($D35,[2]Συμμετοχές!$A$7:$P$38,16))</f>
        <v>10</v>
      </c>
      <c r="D35" s="194">
        <v>28</v>
      </c>
      <c r="E35" s="192" t="str">
        <f>UPPER(IF(($D35=""),"",VLOOKUP($D35,[2]Συμμετοχές!$A$7:$P$68,2)))</f>
        <v>ΓΑΡΕΦΑΛΆΚΗΣ</v>
      </c>
      <c r="F35" s="192" t="str">
        <f>IF(($D35=""),"",VLOOKUP($D35,[2]Συμμετοχές!$A$7:$P$68,3))</f>
        <v>ΚΏΣΤΑΣ</v>
      </c>
      <c r="G35" s="192"/>
      <c r="H35" s="192" t="str">
        <f>IF(($D35=""),"",VLOOKUP($D35,[2]Συμμετοχές!$A$7:$P$68,4))</f>
        <v>ΗΡΆΚΛΕΙΟ</v>
      </c>
      <c r="I35" s="193"/>
      <c r="J35" s="191"/>
      <c r="K35" s="216"/>
      <c r="L35" s="208" t="s">
        <v>185</v>
      </c>
      <c r="M35" s="225"/>
      <c r="N35" s="196"/>
      <c r="O35" s="198"/>
      <c r="P35" s="216"/>
      <c r="Q35" s="227"/>
      <c r="R35" s="200"/>
      <c r="S35" s="196"/>
    </row>
    <row r="36" spans="1:19" ht="9" customHeight="1" x14ac:dyDescent="0.25">
      <c r="A36" s="191"/>
      <c r="B36" s="201"/>
      <c r="C36" s="201"/>
      <c r="D36" s="201"/>
      <c r="E36" s="202"/>
      <c r="F36" s="202"/>
      <c r="G36" s="203"/>
      <c r="H36" s="204"/>
      <c r="I36" s="205"/>
      <c r="J36" s="206" t="s">
        <v>153</v>
      </c>
      <c r="K36" s="218"/>
      <c r="L36" s="210"/>
      <c r="M36" s="197"/>
      <c r="N36" s="196"/>
      <c r="O36" s="198"/>
      <c r="P36" s="216"/>
      <c r="Q36" s="227"/>
      <c r="R36" s="200"/>
      <c r="S36" s="228"/>
    </row>
    <row r="37" spans="1:19" ht="9" customHeight="1" x14ac:dyDescent="0.25">
      <c r="A37" s="191">
        <v>16</v>
      </c>
      <c r="B37" s="192">
        <f>IF(($D37=""),"",VLOOKUP($D37,[2]Συμμετοχές!$A$7:$P$38,15))</f>
        <v>0</v>
      </c>
      <c r="C37" s="193">
        <f>IF(($D37=""),"",VLOOKUP($D37,[2]Συμμετοχές!$A$7:$P$38,16))</f>
        <v>180</v>
      </c>
      <c r="D37" s="194">
        <v>5</v>
      </c>
      <c r="E37" s="192" t="str">
        <f>UPPER(IF(($D37=""),"",VLOOKUP($D37,[2]Συμμετοχές!$A$7:$P$68,2)))</f>
        <v>ΚΑΤΣΙΚΑΝΔΡΆΚΗΣ</v>
      </c>
      <c r="F37" s="192" t="str">
        <f>IF(($D37=""),"",VLOOKUP($D37,[2]Συμμετοχές!$A$7:$P$68,3))</f>
        <v>ΣΌΛΩΝΑΣ</v>
      </c>
      <c r="G37" s="192"/>
      <c r="H37" s="192" t="str">
        <f>IF(($D37=""),"",VLOOKUP($D37,[2]Συμμετοχές!$A$7:$P$68,4))</f>
        <v>ΧΑΝΙΆ</v>
      </c>
      <c r="I37" s="207"/>
      <c r="J37" s="208" t="s">
        <v>154</v>
      </c>
      <c r="K37" s="202"/>
      <c r="L37" s="196"/>
      <c r="M37" s="197"/>
      <c r="N37" s="232"/>
      <c r="O37" s="198"/>
      <c r="P37" s="216"/>
      <c r="Q37" s="227"/>
      <c r="R37" s="200"/>
      <c r="S37" s="200"/>
    </row>
    <row r="38" spans="1:19" ht="9" customHeight="1" x14ac:dyDescent="0.25">
      <c r="A38" s="191"/>
      <c r="B38" s="201"/>
      <c r="C38" s="201"/>
      <c r="D38" s="201"/>
      <c r="E38" s="202"/>
      <c r="F38" s="202"/>
      <c r="G38" s="203"/>
      <c r="H38" s="202"/>
      <c r="I38" s="201"/>
      <c r="J38" s="191"/>
      <c r="K38" s="195"/>
      <c r="L38" s="196"/>
      <c r="M38" s="197"/>
      <c r="N38" s="233" t="s">
        <v>108</v>
      </c>
      <c r="O38" s="234"/>
      <c r="P38" s="218" t="s">
        <v>150</v>
      </c>
      <c r="Q38" s="227"/>
      <c r="R38" s="200"/>
      <c r="S38" s="196"/>
    </row>
    <row r="39" spans="1:19" ht="9" customHeight="1" x14ac:dyDescent="0.25">
      <c r="A39" s="191">
        <v>17</v>
      </c>
      <c r="B39" s="192">
        <f>IF(($D39=""),"",VLOOKUP($D39,[2]Συμμετοχές!$A$7:$P$38,15))</f>
        <v>0</v>
      </c>
      <c r="C39" s="193">
        <f>IF(($D39=""),"",VLOOKUP($D39,[2]Συμμετοχές!$A$7:$P$38,16))</f>
        <v>155</v>
      </c>
      <c r="D39" s="194">
        <v>6</v>
      </c>
      <c r="E39" s="192" t="str">
        <f>UPPER(IF(($D39=""),"",VLOOKUP($D39,[2]Συμμετοχές!$A$7:$P$68,2)))</f>
        <v>ΞΗΡΟΥΔΑΚΗΣ</v>
      </c>
      <c r="F39" s="192" t="str">
        <f>IF(($D39=""),"",VLOOKUP($D39,[2]Συμμετοχές!$A$7:$P$68,3))</f>
        <v>ΓΙΑΝΝΗΣ</v>
      </c>
      <c r="G39" s="192"/>
      <c r="H39" s="192" t="str">
        <f>IF(($D39=""),"",VLOOKUP($D39,[2]Συμμετοχές!$A$7:$P$68,4))</f>
        <v>ΜΟΊΡΕΣ</v>
      </c>
      <c r="I39" s="193"/>
      <c r="J39" s="191"/>
      <c r="K39" s="195"/>
      <c r="L39" s="196"/>
      <c r="M39" s="197"/>
      <c r="N39" s="220" t="s">
        <v>21</v>
      </c>
      <c r="O39" s="235"/>
      <c r="P39" s="236" t="s">
        <v>203</v>
      </c>
      <c r="Q39" s="227"/>
      <c r="R39" s="200"/>
      <c r="S39" s="196"/>
    </row>
    <row r="40" spans="1:19" ht="9" customHeight="1" x14ac:dyDescent="0.25">
      <c r="A40" s="191"/>
      <c r="B40" s="201"/>
      <c r="C40" s="201"/>
      <c r="D40" s="201"/>
      <c r="E40" s="202"/>
      <c r="F40" s="202"/>
      <c r="G40" s="203"/>
      <c r="H40" s="204"/>
      <c r="I40" s="205"/>
      <c r="J40" s="206" t="s">
        <v>146</v>
      </c>
      <c r="K40" s="192"/>
      <c r="L40" s="196"/>
      <c r="M40" s="197"/>
      <c r="N40" s="196"/>
      <c r="O40" s="198"/>
      <c r="P40" s="216"/>
      <c r="Q40" s="227"/>
      <c r="R40" s="200"/>
      <c r="S40" s="196"/>
    </row>
    <row r="41" spans="1:19" ht="9" customHeight="1" x14ac:dyDescent="0.25">
      <c r="A41" s="191">
        <v>18</v>
      </c>
      <c r="B41" s="192">
        <f>IF(($D41=""),"",VLOOKUP($D41,[2]Συμμετοχές!$A$7:$P$38,15))</f>
        <v>0</v>
      </c>
      <c r="C41" s="193">
        <f>IF(($D41=""),"",VLOOKUP($D41,[2]Συμμετοχές!$A$7:$P$38,16))</f>
        <v>20</v>
      </c>
      <c r="D41" s="194">
        <v>23</v>
      </c>
      <c r="E41" s="192" t="str">
        <f>UPPER(IF(($D41=""),"",VLOOKUP($D41,[2]Συμμετοχές!$A$7:$P$68,2)))</f>
        <v>ΜΑΚΡΗΣ</v>
      </c>
      <c r="F41" s="192" t="str">
        <f>IF(($D41=""),"",VLOOKUP($D41,[2]Συμμετοχές!$A$7:$P$68,3))</f>
        <v>ΑΝΘΟΣ</v>
      </c>
      <c r="G41" s="192"/>
      <c r="H41" s="192" t="str">
        <f>IF(($D41=""),"",VLOOKUP($D41,[2]Συμμετοχές!$A$7:$P$68,4))</f>
        <v>ΧΑΝΙΑ</v>
      </c>
      <c r="I41" s="207"/>
      <c r="J41" s="208" t="s">
        <v>130</v>
      </c>
      <c r="K41" s="209"/>
      <c r="L41" s="210"/>
      <c r="M41" s="197"/>
      <c r="N41" s="196"/>
      <c r="O41" s="198"/>
      <c r="P41" s="216"/>
      <c r="Q41" s="227"/>
      <c r="R41" s="200"/>
      <c r="S41" s="200"/>
    </row>
    <row r="42" spans="1:19" ht="9" customHeight="1" x14ac:dyDescent="0.25">
      <c r="A42" s="191"/>
      <c r="B42" s="201"/>
      <c r="C42" s="201"/>
      <c r="D42" s="211"/>
      <c r="E42" s="202"/>
      <c r="F42" s="202"/>
      <c r="G42" s="203"/>
      <c r="H42" s="202"/>
      <c r="I42" s="201"/>
      <c r="J42" s="212" t="s">
        <v>21</v>
      </c>
      <c r="K42" s="213"/>
      <c r="L42" s="214" t="s">
        <v>146</v>
      </c>
      <c r="M42" s="215"/>
      <c r="N42" s="196"/>
      <c r="O42" s="198"/>
      <c r="P42" s="216"/>
      <c r="Q42" s="227"/>
      <c r="R42" s="200"/>
      <c r="S42" s="200"/>
    </row>
    <row r="43" spans="1:19" ht="9" customHeight="1" x14ac:dyDescent="0.25">
      <c r="A43" s="191">
        <v>19</v>
      </c>
      <c r="B43" s="192">
        <f>IF(($D43=""),"",VLOOKUP($D43,[2]Συμμετοχές!$A$7:$P$38,15))</f>
        <v>0</v>
      </c>
      <c r="C43" s="193">
        <f>IF(($D43=""),"",VLOOKUP($D43,[2]Συμμετοχές!$A$7:$P$38,16))</f>
        <v>30</v>
      </c>
      <c r="D43" s="194">
        <v>21</v>
      </c>
      <c r="E43" s="192" t="str">
        <f>UPPER(IF(($D43=""),"",VLOOKUP($D43,[2]Συμμετοχές!$A$7:$P$68,2)))</f>
        <v>ΣΠΥΡΟΠΟΥΛΟΣ</v>
      </c>
      <c r="F43" s="192" t="str">
        <f>IF(($D43=""),"",VLOOKUP($D43,[2]Συμμετοχές!$A$7:$P$68,3))</f>
        <v>ΔΙΟΓΕΝΗΣ</v>
      </c>
      <c r="G43" s="192"/>
      <c r="H43" s="192" t="str">
        <f>IF(($D43=""),"",VLOOKUP($D43,[2]Συμμετοχές!$A$7:$P$68,4))</f>
        <v>ΡΕΘΥΜΝΟ</v>
      </c>
      <c r="I43" s="193"/>
      <c r="J43" s="191"/>
      <c r="K43" s="216"/>
      <c r="L43" s="208" t="s">
        <v>188</v>
      </c>
      <c r="M43" s="217"/>
      <c r="N43" s="210"/>
      <c r="O43" s="198"/>
      <c r="P43" s="216"/>
      <c r="Q43" s="227"/>
      <c r="R43" s="200"/>
      <c r="S43" s="200"/>
    </row>
    <row r="44" spans="1:19" ht="9" customHeight="1" x14ac:dyDescent="0.25">
      <c r="A44" s="191"/>
      <c r="B44" s="201"/>
      <c r="C44" s="201"/>
      <c r="D44" s="211"/>
      <c r="E44" s="202"/>
      <c r="F44" s="202"/>
      <c r="G44" s="203"/>
      <c r="H44" s="204"/>
      <c r="I44" s="205"/>
      <c r="J44" s="206" t="s">
        <v>160</v>
      </c>
      <c r="K44" s="218"/>
      <c r="L44" s="210"/>
      <c r="M44" s="219"/>
      <c r="N44" s="210"/>
      <c r="O44" s="198"/>
      <c r="P44" s="216"/>
      <c r="Q44" s="227"/>
      <c r="R44" s="200"/>
      <c r="S44" s="200"/>
    </row>
    <row r="45" spans="1:19" ht="9" customHeight="1" x14ac:dyDescent="0.25">
      <c r="A45" s="191">
        <v>20</v>
      </c>
      <c r="B45" s="192">
        <f>IF(($D45=""),"",VLOOKUP($D45,[2]Συμμετοχές!$A$7:$P$38,15))</f>
        <v>0</v>
      </c>
      <c r="C45" s="193">
        <f>IF(($D45=""),"",VLOOKUP($D45,[2]Συμμετοχές!$A$7:$P$38,16))</f>
        <v>60</v>
      </c>
      <c r="D45" s="194">
        <v>12</v>
      </c>
      <c r="E45" s="192" t="str">
        <f>UPPER(IF(($D45=""),"",VLOOKUP($D45,[2]Συμμετοχές!$A$7:$P$68,2)))</f>
        <v>ΖΟΓΛΟΠΊΤΗΣ</v>
      </c>
      <c r="F45" s="192" t="str">
        <f>IF(($D45=""),"",VLOOKUP($D45,[2]Συμμετοχές!$A$7:$P$68,3))</f>
        <v>ΓΙΆΝΝΗΣ</v>
      </c>
      <c r="G45" s="192"/>
      <c r="H45" s="192" t="str">
        <f>IF(($D45=""),"",VLOOKUP($D45,[2]Συμμετοχές!$A$7:$P$68,4))</f>
        <v>ΣΗΤΕΊΑ</v>
      </c>
      <c r="I45" s="207"/>
      <c r="J45" s="208" t="s">
        <v>161</v>
      </c>
      <c r="K45" s="202"/>
      <c r="L45" s="196"/>
      <c r="M45" s="219"/>
      <c r="N45" s="210"/>
      <c r="O45" s="198"/>
      <c r="P45" s="216"/>
      <c r="Q45" s="227"/>
      <c r="R45" s="200"/>
      <c r="S45" s="200"/>
    </row>
    <row r="46" spans="1:19" ht="9" customHeight="1" x14ac:dyDescent="0.25">
      <c r="A46" s="191"/>
      <c r="B46" s="201"/>
      <c r="C46" s="201"/>
      <c r="D46" s="211"/>
      <c r="E46" s="202"/>
      <c r="F46" s="202"/>
      <c r="G46" s="203"/>
      <c r="H46" s="202"/>
      <c r="I46" s="201"/>
      <c r="J46" s="191"/>
      <c r="K46" s="195"/>
      <c r="L46" s="220" t="s">
        <v>21</v>
      </c>
      <c r="M46" s="221"/>
      <c r="N46" s="214" t="s">
        <v>186</v>
      </c>
      <c r="O46" s="237"/>
      <c r="P46" s="216"/>
      <c r="Q46" s="227"/>
      <c r="R46" s="200"/>
      <c r="S46" s="200"/>
    </row>
    <row r="47" spans="1:19" ht="9" customHeight="1" x14ac:dyDescent="0.25">
      <c r="A47" s="191">
        <v>21</v>
      </c>
      <c r="B47" s="192">
        <f>IF(($D47=""),"",VLOOKUP($D47,[2]Συμμετοχές!$A$7:$P$38,15))</f>
        <v>0</v>
      </c>
      <c r="C47" s="193">
        <f>IF(($D47=""),"",VLOOKUP($D47,[2]Συμμετοχές!$A$7:$P$38,16))</f>
        <v>0</v>
      </c>
      <c r="D47" s="194">
        <v>36</v>
      </c>
      <c r="E47" s="192" t="s">
        <v>122</v>
      </c>
      <c r="F47" s="192" t="s">
        <v>123</v>
      </c>
      <c r="G47" s="192"/>
      <c r="H47" s="192" t="s">
        <v>124</v>
      </c>
      <c r="I47" s="193"/>
      <c r="J47" s="191"/>
      <c r="K47" s="195"/>
      <c r="L47" s="196"/>
      <c r="M47" s="219"/>
      <c r="N47" s="208" t="s">
        <v>195</v>
      </c>
      <c r="O47" s="222"/>
      <c r="P47" s="229"/>
      <c r="Q47" s="227"/>
      <c r="R47" s="200"/>
      <c r="S47" s="200"/>
    </row>
    <row r="48" spans="1:19" ht="9" customHeight="1" x14ac:dyDescent="0.25">
      <c r="A48" s="191"/>
      <c r="B48" s="201"/>
      <c r="C48" s="201"/>
      <c r="D48" s="211"/>
      <c r="E48" s="202"/>
      <c r="F48" s="202"/>
      <c r="G48" s="203"/>
      <c r="H48" s="204" t="s">
        <v>21</v>
      </c>
      <c r="I48" s="205"/>
      <c r="J48" s="206" t="s">
        <v>122</v>
      </c>
      <c r="K48" s="192"/>
      <c r="L48" s="196"/>
      <c r="M48" s="219"/>
      <c r="N48" s="210"/>
      <c r="O48" s="223"/>
      <c r="P48" s="229"/>
      <c r="Q48" s="227"/>
      <c r="R48" s="200"/>
      <c r="S48" s="200"/>
    </row>
    <row r="49" spans="1:19" ht="9" customHeight="1" x14ac:dyDescent="0.25">
      <c r="A49" s="191">
        <v>22</v>
      </c>
      <c r="B49" s="192">
        <f>IF(($D49=""),"",VLOOKUP($D49,[2]Συμμετοχές!$A$7:$P$38,15))</f>
        <v>0</v>
      </c>
      <c r="C49" s="193">
        <f>IF(($D49=""),"",VLOOKUP($D49,[2]Συμμετοχές!$A$7:$P$38,16))</f>
        <v>75</v>
      </c>
      <c r="D49" s="194">
        <v>9</v>
      </c>
      <c r="E49" s="192" t="str">
        <f>UPPER(IF(($D49=""),"",VLOOKUP($D49,[2]Συμμετοχές!$A$7:$P$68,2)))</f>
        <v xml:space="preserve">ΒΡΑΝΑΣ </v>
      </c>
      <c r="F49" s="192" t="str">
        <f>IF(($D49=""),"",VLOOKUP($D49,[2]Συμμετοχές!$A$7:$P$68,3))</f>
        <v>ΜΑΝΩΛΗΣ</v>
      </c>
      <c r="G49" s="192"/>
      <c r="H49" s="192" t="str">
        <f>IF(($D49=""),"",VLOOKUP($D49,[2]Συμμετοχές!$A$7:$P$68,4))</f>
        <v>ΧΑΝΙΑ</v>
      </c>
      <c r="I49" s="207"/>
      <c r="J49" s="208" t="s">
        <v>124</v>
      </c>
      <c r="K49" s="209"/>
      <c r="L49" s="210"/>
      <c r="M49" s="219"/>
      <c r="N49" s="210"/>
      <c r="O49" s="223"/>
      <c r="P49" s="229"/>
      <c r="Q49" s="227"/>
      <c r="R49" s="200"/>
      <c r="S49" s="200"/>
    </row>
    <row r="50" spans="1:19" ht="9" customHeight="1" x14ac:dyDescent="0.25">
      <c r="A50" s="191"/>
      <c r="B50" s="201"/>
      <c r="C50" s="201"/>
      <c r="D50" s="211"/>
      <c r="E50" s="202"/>
      <c r="F50" s="202"/>
      <c r="G50" s="203"/>
      <c r="H50" s="202"/>
      <c r="I50" s="201"/>
      <c r="J50" s="212" t="s">
        <v>21</v>
      </c>
      <c r="K50" s="213"/>
      <c r="L50" s="214" t="s">
        <v>186</v>
      </c>
      <c r="M50" s="224"/>
      <c r="N50" s="210"/>
      <c r="O50" s="223"/>
      <c r="P50" s="229"/>
      <c r="Q50" s="227"/>
      <c r="R50" s="200"/>
      <c r="S50" s="200"/>
    </row>
    <row r="51" spans="1:19" ht="9" customHeight="1" x14ac:dyDescent="0.25">
      <c r="A51" s="191">
        <v>23</v>
      </c>
      <c r="B51" s="192">
        <f>IF(($D51=""),"",VLOOKUP($D51,[2]Συμμετοχές!$A$7:$P$38,15))</f>
        <v>0</v>
      </c>
      <c r="C51" s="193">
        <f>IF(($D51=""),"",VLOOKUP($D51,[2]Συμμετοχές!$A$7:$P$38,16))</f>
        <v>60</v>
      </c>
      <c r="D51" s="194">
        <v>13</v>
      </c>
      <c r="E51" s="192" t="str">
        <f>UPPER(IF(($D51=""),"",VLOOKUP($D51,[2]Συμμετοχές!$A$7:$P$68,2)))</f>
        <v>ΣΜΥΡΝΑΊΟΣ</v>
      </c>
      <c r="F51" s="192" t="str">
        <f>IF(($D51=""),"",VLOOKUP($D51,[2]Συμμετοχές!$A$7:$P$68,3))</f>
        <v>ΜΑΝΏΛΗΣ</v>
      </c>
      <c r="G51" s="192"/>
      <c r="H51" s="192" t="str">
        <f>IF(($D51=""),"",VLOOKUP($D51,[2]Συμμετοχές!$A$7:$P$68,4))</f>
        <v>ΧΑΝΙΆ</v>
      </c>
      <c r="I51" s="193"/>
      <c r="J51" s="191"/>
      <c r="K51" s="216"/>
      <c r="L51" s="208" t="s">
        <v>187</v>
      </c>
      <c r="M51" s="225"/>
      <c r="N51" s="196"/>
      <c r="O51" s="223"/>
      <c r="P51" s="229"/>
      <c r="Q51" s="227"/>
      <c r="R51" s="200"/>
      <c r="S51" s="200"/>
    </row>
    <row r="52" spans="1:19" ht="9" customHeight="1" x14ac:dyDescent="0.25">
      <c r="A52" s="191"/>
      <c r="B52" s="201"/>
      <c r="C52" s="201"/>
      <c r="D52" s="201"/>
      <c r="E52" s="202"/>
      <c r="F52" s="202"/>
      <c r="G52" s="203"/>
      <c r="H52" s="204"/>
      <c r="I52" s="205"/>
      <c r="J52" s="206" t="s">
        <v>163</v>
      </c>
      <c r="K52" s="218"/>
      <c r="L52" s="210"/>
      <c r="M52" s="197"/>
      <c r="N52" s="196"/>
      <c r="O52" s="223"/>
      <c r="P52" s="229"/>
      <c r="Q52" s="227"/>
      <c r="R52" s="200"/>
      <c r="S52" s="200"/>
    </row>
    <row r="53" spans="1:19" ht="9" customHeight="1" x14ac:dyDescent="0.25">
      <c r="A53" s="191">
        <v>24</v>
      </c>
      <c r="B53" s="192">
        <f>IF(($D53=""),"",VLOOKUP($D53,[2]Συμμετοχές!$A$7:$P$38,15))</f>
        <v>0</v>
      </c>
      <c r="C53" s="193">
        <f>IF(($D53=""),"",VLOOKUP($D53,[2]Συμμετοχές!$A$7:$P$38,16))</f>
        <v>300</v>
      </c>
      <c r="D53" s="194">
        <v>4</v>
      </c>
      <c r="E53" s="192" t="str">
        <f>UPPER(IF(($D53=""),"",VLOOKUP($D53,[2]Συμμετοχές!$A$7:$P$68,2)))</f>
        <v>ΧΑΛΕΠΗΣ</v>
      </c>
      <c r="F53" s="192" t="str">
        <f>IF(($D53=""),"",VLOOKUP($D53,[2]Συμμετοχές!$A$7:$P$68,3))</f>
        <v>ΣΥΜΕΩΝ</v>
      </c>
      <c r="G53" s="192"/>
      <c r="H53" s="192" t="str">
        <f>IF(($D53=""),"",VLOOKUP($D53,[2]Συμμετοχές!$A$7:$P$68,4))</f>
        <v>ΙΕΡΑΠΕΤΡΑ</v>
      </c>
      <c r="I53" s="207"/>
      <c r="J53" s="208" t="s">
        <v>164</v>
      </c>
      <c r="K53" s="202"/>
      <c r="L53" s="196"/>
      <c r="M53" s="197"/>
      <c r="N53" s="196"/>
      <c r="O53" s="223"/>
      <c r="P53" s="229"/>
      <c r="Q53" s="227"/>
      <c r="R53" s="200"/>
      <c r="S53" s="200"/>
    </row>
    <row r="54" spans="1:19" ht="9" customHeight="1" x14ac:dyDescent="0.25">
      <c r="A54" s="191"/>
      <c r="B54" s="201"/>
      <c r="C54" s="201"/>
      <c r="D54" s="201"/>
      <c r="E54" s="202"/>
      <c r="F54" s="202"/>
      <c r="G54" s="203"/>
      <c r="H54" s="202"/>
      <c r="I54" s="201"/>
      <c r="J54" s="191"/>
      <c r="K54" s="195"/>
      <c r="L54" s="196"/>
      <c r="M54" s="197"/>
      <c r="N54" s="220" t="s">
        <v>21</v>
      </c>
      <c r="O54" s="213"/>
      <c r="P54" s="238" t="s">
        <v>131</v>
      </c>
      <c r="Q54" s="227"/>
      <c r="R54" s="200"/>
      <c r="S54" s="200"/>
    </row>
    <row r="55" spans="1:19" ht="9" customHeight="1" x14ac:dyDescent="0.25">
      <c r="A55" s="191">
        <v>25</v>
      </c>
      <c r="B55" s="192">
        <f>IF(($D55=""),"",VLOOKUP($D55,[2]Συμμετοχές!$A$7:$P$38,15))</f>
        <v>0</v>
      </c>
      <c r="C55" s="193">
        <f>IF(($D55=""),"",VLOOKUP($D55,[2]Συμμετοχές!$A$7:$P$38,16))</f>
        <v>100</v>
      </c>
      <c r="D55" s="194">
        <v>8</v>
      </c>
      <c r="E55" s="192" t="str">
        <f>UPPER(IF(($D55=""),"",VLOOKUP($D55,[2]Συμμετοχές!$A$7:$P$68,2)))</f>
        <v>ΧΑΤΖΗΔΆΚΗΣ</v>
      </c>
      <c r="F55" s="192" t="str">
        <f>IF(($D55=""),"",VLOOKUP($D55,[2]Συμμετοχές!$A$7:$P$68,3))</f>
        <v>ΚΩΝΣΤΑΝΤΊΝΟΣ</v>
      </c>
      <c r="G55" s="192"/>
      <c r="H55" s="192" t="str">
        <f>IF(($D55=""),"",VLOOKUP($D55,[2]Συμμετοχές!$A$7:$P$68,4))</f>
        <v>ΗΡΆΚΛΕΙΟ</v>
      </c>
      <c r="I55" s="193"/>
      <c r="J55" s="191"/>
      <c r="K55" s="195"/>
      <c r="L55" s="196"/>
      <c r="M55" s="197"/>
      <c r="N55" s="196"/>
      <c r="O55" s="223"/>
      <c r="P55" s="208"/>
      <c r="Q55" s="199"/>
      <c r="R55" s="200"/>
      <c r="S55" s="200"/>
    </row>
    <row r="56" spans="1:19" ht="9" customHeight="1" x14ac:dyDescent="0.25">
      <c r="A56" s="191"/>
      <c r="B56" s="201"/>
      <c r="C56" s="201"/>
      <c r="D56" s="201"/>
      <c r="E56" s="202"/>
      <c r="F56" s="202"/>
      <c r="G56" s="203"/>
      <c r="H56" s="204"/>
      <c r="I56" s="205"/>
      <c r="J56" s="206" t="s">
        <v>126</v>
      </c>
      <c r="K56" s="192"/>
      <c r="L56" s="196"/>
      <c r="M56" s="197"/>
      <c r="N56" s="196"/>
      <c r="O56" s="223"/>
      <c r="P56" s="210"/>
      <c r="Q56" s="199"/>
      <c r="R56" s="200"/>
      <c r="S56" s="200"/>
    </row>
    <row r="57" spans="1:19" ht="9" customHeight="1" x14ac:dyDescent="0.25">
      <c r="A57" s="191">
        <v>26</v>
      </c>
      <c r="B57" s="192">
        <f>IF(($D57=""),"",VLOOKUP($D57,[2]Συμμετοχές!$A$7:$P$38,15))</f>
        <v>0</v>
      </c>
      <c r="C57" s="193">
        <f>IF(($D57=""),"",VLOOKUP($D57,[2]Συμμετοχές!$A$7:$P$38,16))</f>
        <v>25</v>
      </c>
      <c r="D57" s="194">
        <v>22</v>
      </c>
      <c r="E57" s="192" t="str">
        <f>UPPER(IF(($D57=""),"",VLOOKUP($D57,[2]Συμμετοχές!$A$7:$P$68,2)))</f>
        <v>ΛΑΜΠΑΔΑΡΊΟΥ</v>
      </c>
      <c r="F57" s="192" t="str">
        <f>IF(($D57=""),"",VLOOKUP($D57,[2]Συμμετοχές!$A$7:$P$68,3))</f>
        <v>ΝΙΚΌΛΑΟΣ</v>
      </c>
      <c r="G57" s="192"/>
      <c r="H57" s="192" t="str">
        <f>IF(($D57=""),"",VLOOKUP($D57,[2]Συμμετοχές!$A$7:$P$68,4))</f>
        <v>ΗΡΆΚΛΕΙΟ</v>
      </c>
      <c r="I57" s="207"/>
      <c r="J57" s="208" t="s">
        <v>127</v>
      </c>
      <c r="K57" s="209"/>
      <c r="L57" s="210"/>
      <c r="M57" s="197"/>
      <c r="N57" s="196"/>
      <c r="O57" s="223"/>
      <c r="P57" s="210"/>
      <c r="Q57" s="199"/>
      <c r="R57" s="200"/>
      <c r="S57" s="200"/>
    </row>
    <row r="58" spans="1:19" ht="9" customHeight="1" x14ac:dyDescent="0.25">
      <c r="A58" s="191"/>
      <c r="B58" s="201"/>
      <c r="C58" s="201"/>
      <c r="D58" s="211"/>
      <c r="E58" s="202"/>
      <c r="F58" s="202"/>
      <c r="G58" s="203"/>
      <c r="H58" s="202"/>
      <c r="I58" s="201"/>
      <c r="J58" s="212" t="s">
        <v>21</v>
      </c>
      <c r="K58" s="213"/>
      <c r="L58" s="214" t="s">
        <v>165</v>
      </c>
      <c r="M58" s="215"/>
      <c r="N58" s="196"/>
      <c r="O58" s="223"/>
      <c r="P58" s="210"/>
      <c r="Q58" s="199"/>
      <c r="R58" s="200"/>
      <c r="S58" s="200"/>
    </row>
    <row r="59" spans="1:19" ht="9" customHeight="1" x14ac:dyDescent="0.25">
      <c r="A59" s="191">
        <v>27</v>
      </c>
      <c r="B59" s="192">
        <f>IF(($D59=""),"",VLOOKUP($D59,[2]Συμμετοχές!$A$7:$P$38,15))</f>
        <v>0</v>
      </c>
      <c r="C59" s="193">
        <f>IF(($D59=""),"",VLOOKUP($D59,[2]Συμμετοχές!$A$7:$P$38,16))</f>
        <v>75</v>
      </c>
      <c r="D59" s="194">
        <v>10</v>
      </c>
      <c r="E59" s="192" t="str">
        <f>UPPER(IF(($D59=""),"",VLOOKUP($D59,[2]Συμμετοχές!$A$7:$P$68,2)))</f>
        <v>ΔΕΛΑΚΗΣ</v>
      </c>
      <c r="F59" s="192" t="str">
        <f>IF(($D59=""),"",VLOOKUP($D59,[2]Συμμετοχές!$A$7:$P$68,3))</f>
        <v>ΜΙΧΆΛΗΣ</v>
      </c>
      <c r="G59" s="192"/>
      <c r="H59" s="192" t="str">
        <f>IF(($D59=""),"",VLOOKUP($D59,[2]Συμμετοχές!$A$7:$P$68,4))</f>
        <v>ΗΡΆΚΛΕΙΟ</v>
      </c>
      <c r="I59" s="193"/>
      <c r="J59" s="191"/>
      <c r="K59" s="216"/>
      <c r="L59" s="208" t="s">
        <v>189</v>
      </c>
      <c r="M59" s="217"/>
      <c r="N59" s="210"/>
      <c r="O59" s="223"/>
      <c r="P59" s="210"/>
      <c r="Q59" s="199"/>
      <c r="R59" s="200"/>
      <c r="S59" s="200"/>
    </row>
    <row r="60" spans="1:19" ht="9" customHeight="1" x14ac:dyDescent="0.25">
      <c r="A60" s="191"/>
      <c r="B60" s="201"/>
      <c r="C60" s="201"/>
      <c r="D60" s="211"/>
      <c r="E60" s="202"/>
      <c r="F60" s="202"/>
      <c r="G60" s="203"/>
      <c r="H60" s="204"/>
      <c r="I60" s="205"/>
      <c r="J60" s="206" t="s">
        <v>165</v>
      </c>
      <c r="K60" s="218"/>
      <c r="L60" s="210"/>
      <c r="M60" s="219"/>
      <c r="N60" s="210"/>
      <c r="O60" s="223"/>
      <c r="P60" s="210"/>
      <c r="Q60" s="199"/>
      <c r="R60" s="200"/>
      <c r="S60" s="200"/>
    </row>
    <row r="61" spans="1:19" ht="9" customHeight="1" x14ac:dyDescent="0.25">
      <c r="A61" s="191">
        <v>28</v>
      </c>
      <c r="B61" s="192">
        <f>IF(($D61=""),"",VLOOKUP($D61,[2]Συμμετοχές!$A$7:$P$38,15))</f>
        <v>0</v>
      </c>
      <c r="C61" s="193">
        <f>IF(($D61=""),"",VLOOKUP($D61,[2]Συμμετοχές!$A$7:$P$38,16))</f>
        <v>10</v>
      </c>
      <c r="D61" s="194">
        <v>27</v>
      </c>
      <c r="E61" s="192" t="str">
        <f>UPPER(IF(($D61=""),"",VLOOKUP($D61,[2]Συμμετοχές!$A$7:$P$68,2)))</f>
        <v>ΑΛΙΣΑΒΆΚΗΣ</v>
      </c>
      <c r="F61" s="192" t="str">
        <f>IF(($D61=""),"",VLOOKUP($D61,[2]Συμμετοχές!$A$7:$P$68,3))</f>
        <v>ΔΗΜΉΤΡΗΣ</v>
      </c>
      <c r="G61" s="192"/>
      <c r="H61" s="192" t="str">
        <f>IF(($D61=""),"",VLOOKUP($D61,[2]Συμμετοχές!$A$7:$P$68,4))</f>
        <v>ΧΑΝΙΆ</v>
      </c>
      <c r="I61" s="207"/>
      <c r="J61" s="208" t="s">
        <v>130</v>
      </c>
      <c r="K61" s="202"/>
      <c r="L61" s="196"/>
      <c r="M61" s="219"/>
      <c r="N61" s="210"/>
      <c r="O61" s="223"/>
      <c r="P61" s="210"/>
      <c r="Q61" s="199"/>
      <c r="R61" s="200"/>
      <c r="S61" s="200"/>
    </row>
    <row r="62" spans="1:19" ht="9" customHeight="1" x14ac:dyDescent="0.25">
      <c r="A62" s="191"/>
      <c r="B62" s="201"/>
      <c r="C62" s="201"/>
      <c r="D62" s="211"/>
      <c r="E62" s="202"/>
      <c r="F62" s="202"/>
      <c r="G62" s="203"/>
      <c r="H62" s="202"/>
      <c r="I62" s="201"/>
      <c r="J62" s="191"/>
      <c r="K62" s="195"/>
      <c r="L62" s="220" t="s">
        <v>21</v>
      </c>
      <c r="M62" s="221"/>
      <c r="N62" s="214" t="s">
        <v>131</v>
      </c>
      <c r="O62" s="230"/>
      <c r="P62" s="210"/>
      <c r="Q62" s="199"/>
      <c r="R62" s="200"/>
      <c r="S62" s="200"/>
    </row>
    <row r="63" spans="1:19" ht="9" customHeight="1" x14ac:dyDescent="0.25">
      <c r="A63" s="191">
        <v>29</v>
      </c>
      <c r="B63" s="192">
        <f>IF(($D63=""),"",VLOOKUP($D63,[2]Συμμετοχές!$A$7:$P$38,15))</f>
        <v>0</v>
      </c>
      <c r="C63" s="193">
        <f>IF(($D63=""),"",VLOOKUP($D63,[2]Συμμετοχές!$A$7:$P$38,16))</f>
        <v>30</v>
      </c>
      <c r="D63" s="194">
        <v>19</v>
      </c>
      <c r="E63" s="192" t="str">
        <f>UPPER(IF(($D63=""),"",VLOOKUP($D63,[2]Συμμετοχές!$A$7:$P$68,2)))</f>
        <v>ΜΑΥΡΟΜΑΤΗΣ</v>
      </c>
      <c r="F63" s="192" t="str">
        <f>IF(($D63=""),"",VLOOKUP($D63,[2]Συμμετοχές!$A$7:$P$68,3))</f>
        <v>ΜΑΝΟΛΗΣ</v>
      </c>
      <c r="G63" s="192"/>
      <c r="H63" s="192" t="str">
        <f>IF(($D63=""),"",VLOOKUP($D63,[2]Συμμετοχές!$A$7:$P$68,4))</f>
        <v>ΗΡΑΚΛΕΙΟ</v>
      </c>
      <c r="I63" s="193"/>
      <c r="J63" s="191"/>
      <c r="K63" s="195"/>
      <c r="L63" s="196"/>
      <c r="M63" s="219"/>
      <c r="N63" s="208" t="s">
        <v>200</v>
      </c>
      <c r="O63" s="202"/>
      <c r="P63" s="196"/>
      <c r="Q63" s="199"/>
      <c r="R63" s="200"/>
      <c r="S63" s="200"/>
    </row>
    <row r="64" spans="1:19" ht="9" customHeight="1" x14ac:dyDescent="0.25">
      <c r="A64" s="191"/>
      <c r="B64" s="201"/>
      <c r="C64" s="201"/>
      <c r="D64" s="211"/>
      <c r="E64" s="202"/>
      <c r="F64" s="202"/>
      <c r="G64" s="203"/>
      <c r="H64" s="204" t="s">
        <v>21</v>
      </c>
      <c r="I64" s="205"/>
      <c r="J64" s="206" t="s">
        <v>155</v>
      </c>
      <c r="K64" s="192"/>
      <c r="L64" s="196"/>
      <c r="M64" s="219"/>
      <c r="N64" s="210"/>
      <c r="O64" s="195"/>
      <c r="P64" s="196"/>
      <c r="Q64" s="199"/>
      <c r="R64" s="200"/>
      <c r="S64" s="200"/>
    </row>
    <row r="65" spans="1:19" ht="9" customHeight="1" x14ac:dyDescent="0.25">
      <c r="A65" s="191">
        <v>30</v>
      </c>
      <c r="B65" s="192">
        <f>IF(($D65=""),"",VLOOKUP($D65,[2]Συμμετοχές!$A$7:$P$38,15))</f>
        <v>0</v>
      </c>
      <c r="C65" s="193">
        <f>IF(($D65=""),"",VLOOKUP($D65,[2]Συμμετοχές!$A$7:$P$38,16))</f>
        <v>15</v>
      </c>
      <c r="D65" s="194">
        <v>25</v>
      </c>
      <c r="E65" s="192" t="str">
        <f>UPPER(IF(($D65=""),"",VLOOKUP($D65,[2]Συμμετοχές!$A$7:$P$68,2)))</f>
        <v>ΜΑΝΕΤΑΚΗΣ</v>
      </c>
      <c r="F65" s="192" t="str">
        <f>IF(($D65=""),"",VLOOKUP($D65,[2]Συμμετοχές!$A$7:$P$68,3))</f>
        <v>ΒΑΣΙΛΗΣ</v>
      </c>
      <c r="G65" s="192"/>
      <c r="H65" s="192" t="str">
        <f>IF(($D65=""),"",VLOOKUP($D65,[2]Συμμετοχές!$A$7:$P$68,4))</f>
        <v>ΣΗΤΕΙΑ</v>
      </c>
      <c r="I65" s="207"/>
      <c r="J65" s="208" t="s">
        <v>143</v>
      </c>
      <c r="K65" s="209"/>
      <c r="L65" s="210"/>
      <c r="M65" s="219"/>
      <c r="N65" s="210"/>
      <c r="O65" s="195"/>
      <c r="P65" s="196"/>
      <c r="Q65" s="199"/>
      <c r="R65" s="200"/>
      <c r="S65" s="200"/>
    </row>
    <row r="66" spans="1:19" ht="9" customHeight="1" x14ac:dyDescent="0.25">
      <c r="A66" s="191"/>
      <c r="B66" s="201"/>
      <c r="C66" s="201"/>
      <c r="D66" s="211"/>
      <c r="E66" s="202"/>
      <c r="F66" s="202"/>
      <c r="G66" s="203"/>
      <c r="H66" s="202"/>
      <c r="I66" s="201"/>
      <c r="J66" s="212" t="s">
        <v>21</v>
      </c>
      <c r="K66" s="213"/>
      <c r="L66" s="214" t="s">
        <v>131</v>
      </c>
      <c r="M66" s="224"/>
      <c r="N66" s="210"/>
      <c r="O66" s="195"/>
      <c r="P66" s="196"/>
      <c r="Q66" s="199"/>
      <c r="R66" s="200"/>
      <c r="S66" s="200"/>
    </row>
    <row r="67" spans="1:19" ht="9" customHeight="1" x14ac:dyDescent="0.25">
      <c r="A67" s="191">
        <v>31</v>
      </c>
      <c r="B67" s="192">
        <f>IF(($D67=""),"",VLOOKUP($D67,[2]Συμμετοχές!$A$7:$P$38,15))</f>
        <v>0</v>
      </c>
      <c r="C67" s="193">
        <f>IF(($D67=""),"",VLOOKUP($D67,[2]Συμμετοχές!$A$7:$P$38,16))</f>
        <v>0</v>
      </c>
      <c r="D67" s="194">
        <v>38</v>
      </c>
      <c r="E67" s="192" t="s">
        <v>129</v>
      </c>
      <c r="F67" s="192" t="s">
        <v>130</v>
      </c>
      <c r="G67" s="192"/>
      <c r="H67" s="192">
        <f>IF(($D67=""),"",VLOOKUP($D67,[2]Συμμετοχές!$A$7:$P$68,4))</f>
        <v>0</v>
      </c>
      <c r="I67" s="193"/>
      <c r="J67" s="191"/>
      <c r="K67" s="216"/>
      <c r="L67" s="208" t="s">
        <v>164</v>
      </c>
      <c r="M67" s="225"/>
      <c r="N67" s="196"/>
      <c r="O67" s="195"/>
      <c r="P67" s="196"/>
      <c r="Q67" s="199"/>
      <c r="R67" s="200"/>
      <c r="S67" s="200"/>
    </row>
    <row r="68" spans="1:19" ht="9" customHeight="1" x14ac:dyDescent="0.25">
      <c r="A68" s="191"/>
      <c r="B68" s="201"/>
      <c r="C68" s="201"/>
      <c r="D68" s="201"/>
      <c r="E68" s="202"/>
      <c r="F68" s="202"/>
      <c r="G68" s="203"/>
      <c r="H68" s="204"/>
      <c r="I68" s="205"/>
      <c r="J68" s="206" t="s">
        <v>131</v>
      </c>
      <c r="K68" s="218"/>
      <c r="L68" s="210"/>
      <c r="M68" s="197"/>
      <c r="N68" s="196"/>
      <c r="O68" s="195"/>
      <c r="P68" s="196"/>
      <c r="Q68" s="199"/>
      <c r="R68" s="200"/>
      <c r="S68" s="200"/>
    </row>
    <row r="69" spans="1:19" ht="9" customHeight="1" x14ac:dyDescent="0.25">
      <c r="A69" s="191">
        <v>32</v>
      </c>
      <c r="B69" s="192">
        <f>IF(($D69=""),"",VLOOKUP($D69,[2]Συμμετοχές!$A$7:$P$38,15))</f>
        <v>0</v>
      </c>
      <c r="C69" s="193">
        <f>IF(($D69=""),"",VLOOKUP($D69,[2]Συμμετοχές!$A$7:$P$38,16))</f>
        <v>480</v>
      </c>
      <c r="D69" s="194">
        <v>2</v>
      </c>
      <c r="E69" s="192" t="str">
        <f>UPPER(IF(($D69=""),"",VLOOKUP($D69,[2]Συμμετοχές!$A$7:$P$68,2)))</f>
        <v>ΤΣΟΥΡΒΕΛΟΎΔΗΣ</v>
      </c>
      <c r="F69" s="192" t="str">
        <f>IF(($D69=""),"",VLOOKUP($D69,[2]Συμμετοχές!$A$7:$P$68,3))</f>
        <v xml:space="preserve">ΝΊΚΟΣ </v>
      </c>
      <c r="G69" s="192"/>
      <c r="H69" s="192" t="str">
        <f>IF(($D69=""),"",VLOOKUP($D69,[2]Συμμετοχές!$A$7:$P$68,4))</f>
        <v>ΧΑΝΙΆ</v>
      </c>
      <c r="I69" s="207"/>
      <c r="J69" s="208" t="s">
        <v>132</v>
      </c>
      <c r="K69" s="202"/>
      <c r="L69" s="196"/>
      <c r="M69" s="197"/>
      <c r="N69" s="196"/>
      <c r="O69" s="198"/>
      <c r="P69" s="196"/>
      <c r="Q69" s="199"/>
      <c r="R69" s="200"/>
      <c r="S69" s="200"/>
    </row>
    <row r="70" spans="1:19" ht="18" x14ac:dyDescent="0.25">
      <c r="A70" s="239"/>
      <c r="B70" s="240"/>
      <c r="C70" s="240"/>
      <c r="D70" s="240"/>
      <c r="E70" s="241"/>
      <c r="F70" s="241"/>
      <c r="G70" s="241"/>
      <c r="H70" s="241"/>
      <c r="I70" s="242"/>
      <c r="J70" s="243"/>
      <c r="K70" s="244"/>
      <c r="L70" s="245"/>
      <c r="M70" s="246"/>
      <c r="N70" s="245"/>
      <c r="O70" s="244"/>
      <c r="P70" s="245"/>
      <c r="Q70" s="247"/>
      <c r="R70" s="190"/>
      <c r="S70" s="190"/>
    </row>
    <row r="71" spans="1:19" x14ac:dyDescent="0.25">
      <c r="A71" s="248" t="s">
        <v>89</v>
      </c>
      <c r="B71" s="249"/>
      <c r="C71" s="250"/>
      <c r="D71" s="251" t="s">
        <v>90</v>
      </c>
      <c r="E71" s="252" t="s">
        <v>91</v>
      </c>
      <c r="F71" s="253"/>
      <c r="G71" s="253"/>
      <c r="H71" s="254"/>
      <c r="I71" s="251" t="s">
        <v>90</v>
      </c>
      <c r="J71" s="253" t="s">
        <v>92</v>
      </c>
      <c r="K71" s="255"/>
      <c r="L71" s="252" t="s">
        <v>93</v>
      </c>
      <c r="M71" s="256"/>
      <c r="N71" s="257" t="s">
        <v>94</v>
      </c>
      <c r="O71" s="60"/>
      <c r="P71" s="60"/>
      <c r="Q71" s="258"/>
      <c r="R71" s="190"/>
      <c r="S71" s="190"/>
    </row>
    <row r="72" spans="1:19" x14ac:dyDescent="0.25">
      <c r="A72" s="62" t="s">
        <v>95</v>
      </c>
      <c r="B72" s="63"/>
      <c r="C72" s="64"/>
      <c r="D72" s="65" t="s">
        <v>15</v>
      </c>
      <c r="E72" s="259" t="str">
        <f>[2]Συμμετοχές!B7</f>
        <v>ΝΕΚΤΑΡΙΟΣ</v>
      </c>
      <c r="F72" s="260"/>
      <c r="G72" s="259"/>
      <c r="H72" s="261"/>
      <c r="I72" s="65" t="s">
        <v>15</v>
      </c>
      <c r="J72" s="260"/>
      <c r="K72" s="69"/>
      <c r="L72" s="63"/>
      <c r="M72" s="262"/>
      <c r="N72" s="334" t="s">
        <v>96</v>
      </c>
      <c r="O72" s="335"/>
      <c r="P72" s="335"/>
      <c r="Q72" s="258"/>
      <c r="R72" s="190"/>
      <c r="S72" s="190"/>
    </row>
    <row r="73" spans="1:19" x14ac:dyDescent="0.25">
      <c r="A73" s="73" t="s">
        <v>97</v>
      </c>
      <c r="B73" s="74"/>
      <c r="C73" s="75"/>
      <c r="D73" s="76" t="s">
        <v>16</v>
      </c>
      <c r="E73" s="263" t="str">
        <f>[2]Συμμετοχές!B8</f>
        <v>ΤΣΟΥΡΒΕΛΟΎΔΗΣ</v>
      </c>
      <c r="F73" s="264"/>
      <c r="G73" s="263"/>
      <c r="H73" s="265"/>
      <c r="I73" s="76" t="s">
        <v>16</v>
      </c>
      <c r="J73" s="264"/>
      <c r="K73" s="266"/>
      <c r="L73" s="74"/>
      <c r="M73" s="267"/>
      <c r="N73" s="80"/>
      <c r="O73" s="81"/>
      <c r="P73" s="82"/>
      <c r="Q73" s="258"/>
      <c r="R73" s="190"/>
      <c r="S73" s="190"/>
    </row>
    <row r="74" spans="1:19" x14ac:dyDescent="0.25">
      <c r="A74" s="83" t="s">
        <v>98</v>
      </c>
      <c r="B74" s="82"/>
      <c r="C74" s="84"/>
      <c r="D74" s="76" t="s">
        <v>19</v>
      </c>
      <c r="E74" s="263" t="str">
        <f>[2]Συμμετοχές!B9</f>
        <v>ΠΑΓΙΟΣ</v>
      </c>
      <c r="F74" s="264"/>
      <c r="G74" s="263"/>
      <c r="H74" s="265"/>
      <c r="I74" s="76" t="s">
        <v>19</v>
      </c>
      <c r="J74" s="264"/>
      <c r="K74" s="266"/>
      <c r="L74" s="74"/>
      <c r="M74" s="267"/>
      <c r="N74" s="334" t="s">
        <v>99</v>
      </c>
      <c r="O74" s="335"/>
      <c r="P74" s="335"/>
      <c r="Q74" s="258"/>
      <c r="R74" s="190"/>
      <c r="S74" s="190"/>
    </row>
    <row r="75" spans="1:19" x14ac:dyDescent="0.25">
      <c r="A75" s="269"/>
      <c r="B75" s="270"/>
      <c r="C75" s="64"/>
      <c r="D75" s="76" t="s">
        <v>20</v>
      </c>
      <c r="E75" s="263" t="str">
        <f>[2]Συμμετοχές!B10</f>
        <v>ΧΑΛΕΠΗΣ</v>
      </c>
      <c r="F75" s="264"/>
      <c r="G75" s="263"/>
      <c r="H75" s="265"/>
      <c r="I75" s="76" t="s">
        <v>20</v>
      </c>
      <c r="J75" s="264"/>
      <c r="K75" s="266"/>
      <c r="L75" s="74"/>
      <c r="M75" s="267"/>
      <c r="N75" s="73"/>
      <c r="O75" s="266"/>
      <c r="P75" s="74"/>
      <c r="Q75" s="258"/>
      <c r="R75" s="190"/>
      <c r="S75" s="190"/>
    </row>
    <row r="76" spans="1:19" x14ac:dyDescent="0.25">
      <c r="A76" s="271" t="s">
        <v>100</v>
      </c>
      <c r="B76" s="272"/>
      <c r="C76" s="273"/>
      <c r="D76" s="76" t="s">
        <v>22</v>
      </c>
      <c r="E76" s="263" t="str">
        <f>[2]Συμμετοχές!B11</f>
        <v>ΚΑΤΣΙΚΑΝΔΡΆΚΗΣ</v>
      </c>
      <c r="F76" s="264"/>
      <c r="G76" s="263"/>
      <c r="H76" s="265"/>
      <c r="I76" s="76" t="s">
        <v>22</v>
      </c>
      <c r="J76" s="264"/>
      <c r="K76" s="266"/>
      <c r="L76" s="74"/>
      <c r="M76" s="267"/>
      <c r="N76" s="83"/>
      <c r="O76" s="81"/>
      <c r="P76" s="82"/>
      <c r="Q76" s="258"/>
      <c r="R76" s="190"/>
      <c r="S76" s="190"/>
    </row>
    <row r="77" spans="1:19" x14ac:dyDescent="0.25">
      <c r="A77" s="62" t="s">
        <v>95</v>
      </c>
      <c r="B77" s="63"/>
      <c r="C77" s="64"/>
      <c r="D77" s="76" t="s">
        <v>23</v>
      </c>
      <c r="E77" s="263" t="str">
        <f>[2]Συμμετοχές!B12</f>
        <v>ΞΗΡΟΥΔΑΚΗΣ</v>
      </c>
      <c r="F77" s="264"/>
      <c r="G77" s="263"/>
      <c r="H77" s="265"/>
      <c r="I77" s="76" t="s">
        <v>23</v>
      </c>
      <c r="J77" s="264"/>
      <c r="K77" s="266"/>
      <c r="L77" s="74"/>
      <c r="M77" s="267"/>
      <c r="N77" s="334" t="s">
        <v>101</v>
      </c>
      <c r="O77" s="335"/>
      <c r="P77" s="335"/>
      <c r="Q77" s="258"/>
      <c r="R77" s="190"/>
      <c r="S77" s="190"/>
    </row>
    <row r="78" spans="1:19" x14ac:dyDescent="0.25">
      <c r="A78" s="73" t="s">
        <v>102</v>
      </c>
      <c r="B78" s="74"/>
      <c r="C78" s="91"/>
      <c r="D78" s="76" t="s">
        <v>24</v>
      </c>
      <c r="E78" s="263" t="str">
        <f>[2]Συμμετοχές!B13</f>
        <v>ΤΑΜΙΩΛΑΚΗΣ</v>
      </c>
      <c r="F78" s="264"/>
      <c r="G78" s="263"/>
      <c r="H78" s="265"/>
      <c r="I78" s="76" t="s">
        <v>24</v>
      </c>
      <c r="J78" s="264"/>
      <c r="K78" s="266"/>
      <c r="L78" s="74"/>
      <c r="M78" s="267"/>
      <c r="N78" s="73" t="str">
        <f>'[2]Week SetUp'!E10</f>
        <v>ΛΥΡΗΣ ΓΙΩΡΓΟΣ</v>
      </c>
      <c r="O78" s="266"/>
      <c r="P78" s="74"/>
      <c r="Q78" s="258"/>
      <c r="R78" s="190"/>
      <c r="S78" s="190"/>
    </row>
    <row r="79" spans="1:19" x14ac:dyDescent="0.25">
      <c r="A79" s="83" t="s">
        <v>103</v>
      </c>
      <c r="B79" s="82"/>
      <c r="C79" s="92"/>
      <c r="D79" s="93" t="s">
        <v>25</v>
      </c>
      <c r="E79" s="274" t="str">
        <f>[2]Συμμετοχές!B14</f>
        <v>ΧΑΤΖΗΔΆΚΗΣ</v>
      </c>
      <c r="F79" s="275"/>
      <c r="G79" s="274"/>
      <c r="H79" s="276"/>
      <c r="I79" s="93" t="s">
        <v>25</v>
      </c>
      <c r="J79" s="275"/>
      <c r="K79" s="81"/>
      <c r="L79" s="82"/>
      <c r="M79" s="268"/>
      <c r="N79" s="83"/>
      <c r="O79" s="81"/>
      <c r="P79" s="82"/>
      <c r="Q79" s="258"/>
      <c r="R79" s="190"/>
      <c r="S79" s="190"/>
    </row>
  </sheetData>
  <mergeCells count="10">
    <mergeCell ref="N72:P72"/>
    <mergeCell ref="N74:P74"/>
    <mergeCell ref="N77:P77"/>
    <mergeCell ref="A1:F1"/>
    <mergeCell ref="J1:L1"/>
    <mergeCell ref="A2:H2"/>
    <mergeCell ref="J2:L2"/>
    <mergeCell ref="A4:C4"/>
    <mergeCell ref="O4:S4"/>
    <mergeCell ref="O3:R3"/>
  </mergeCells>
  <conditionalFormatting sqref="I8 K10 I12 M14 I16 K18 I20 O22 I24 K26 I28 M30 I32 K34 I36 O39 I40 K42 I44 M46 I48 K50 I52 O54 I56 K58 I60 M62 I64 K66 I68">
    <cfRule type="cellIs" dxfId="51" priority="1" operator="equal">
      <formula>"a"</formula>
    </cfRule>
  </conditionalFormatting>
  <conditionalFormatting sqref="I8 K10 I12 M14 I16 K18 I20 O22 I24 K26 I28 M30 I32 K34 I36 O39 I40 K42 I44 M46 I48 K50 I52 O54 I56 K58 I60 M62 I64 K66 I68">
    <cfRule type="cellIs" dxfId="50" priority="2" operator="equal">
      <formula>"b"</formula>
    </cfRule>
  </conditionalFormatting>
  <conditionalFormatting sqref="D7 D9 D11 D13 D15 D17 D19 D21 D23 D25 D27 D29 D31 D33 D35 D37 D39 D41 D43 D45 D47 D49 D51 D53 D55 D57 D59 D61 D63 D65 D67 D69">
    <cfRule type="notContainsBlanks" dxfId="49" priority="3">
      <formula>LEN(TRIM(D7))&gt;0</formula>
    </cfRule>
  </conditionalFormatting>
  <pageMargins left="0" right="0" top="0" bottom="0" header="0.31496062992125984" footer="0.31496062992125984"/>
  <pageSetup paperSize="9" orientation="portrait"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8"/>
  <sheetViews>
    <sheetView tabSelected="1" workbookViewId="0">
      <selection activeCell="P39" sqref="P39"/>
    </sheetView>
  </sheetViews>
  <sheetFormatPr defaultRowHeight="15" x14ac:dyDescent="0.25"/>
  <cols>
    <col min="1" max="1" width="4.85546875" customWidth="1"/>
    <col min="2" max="2" width="1.7109375" customWidth="1"/>
    <col min="3" max="3" width="2.7109375" customWidth="1"/>
    <col min="4" max="4" width="3.140625" customWidth="1"/>
    <col min="5" max="5" width="12.42578125" customWidth="1"/>
    <col min="6" max="6" width="7.140625" customWidth="1"/>
    <col min="7" max="7" width="2" customWidth="1"/>
    <col min="9" max="9" width="3" customWidth="1"/>
    <col min="10" max="10" width="12.42578125" customWidth="1"/>
    <col min="11" max="11" width="1.5703125" customWidth="1"/>
    <col min="12" max="12" width="11.140625" customWidth="1"/>
    <col min="13" max="13" width="1.28515625" hidden="1" customWidth="1"/>
    <col min="15" max="15" width="4" customWidth="1"/>
    <col min="16" max="16" width="10.5703125" customWidth="1"/>
  </cols>
  <sheetData>
    <row r="1" spans="1:18" ht="25.5" x14ac:dyDescent="0.25">
      <c r="A1" s="347" t="str">
        <f>'[3]Week SetUp'!A6</f>
        <v>2ο Παγκρήτιο Βετεράνων Ρέθυμνο</v>
      </c>
      <c r="B1" s="333"/>
      <c r="C1" s="333"/>
      <c r="D1" s="333"/>
      <c r="E1" s="333"/>
      <c r="F1" s="333"/>
      <c r="G1" s="333"/>
      <c r="H1" s="277"/>
      <c r="I1" s="278"/>
      <c r="J1" s="279" t="str">
        <f>'[3]Week SetUp'!A12</f>
        <v>ΓΥΝΑΙΚΩΝ</v>
      </c>
      <c r="K1" s="280"/>
      <c r="L1" s="281"/>
      <c r="M1" s="278"/>
      <c r="N1" s="278" t="s">
        <v>121</v>
      </c>
      <c r="O1" s="278"/>
      <c r="P1" s="277"/>
      <c r="Q1" s="282"/>
      <c r="R1" s="282"/>
    </row>
    <row r="2" spans="1:18" x14ac:dyDescent="0.25">
      <c r="A2" s="348" t="str">
        <f>'[3]Week SetUp'!$A$8</f>
        <v>Ζ΄ ΕΝΩΣΗ</v>
      </c>
      <c r="B2" s="333"/>
      <c r="C2" s="333"/>
      <c r="D2" s="333"/>
      <c r="E2" s="333"/>
      <c r="F2" s="333"/>
      <c r="G2" s="333"/>
      <c r="H2" s="283"/>
      <c r="I2" s="284"/>
      <c r="J2" s="349" t="s">
        <v>0</v>
      </c>
      <c r="K2" s="333"/>
      <c r="L2" s="333"/>
      <c r="M2" s="284"/>
      <c r="N2" s="283"/>
      <c r="O2" s="284"/>
      <c r="P2" s="283"/>
      <c r="Q2" s="283"/>
      <c r="R2" s="283"/>
    </row>
    <row r="3" spans="1:18" x14ac:dyDescent="0.25">
      <c r="A3" s="350" t="s">
        <v>1</v>
      </c>
      <c r="B3" s="333"/>
      <c r="C3" s="333"/>
      <c r="D3" s="285"/>
      <c r="E3" s="285"/>
      <c r="F3" s="350" t="s">
        <v>2</v>
      </c>
      <c r="G3" s="333"/>
      <c r="H3" s="333"/>
      <c r="I3" s="286"/>
      <c r="J3" s="287" t="s">
        <v>3</v>
      </c>
      <c r="K3" s="286"/>
      <c r="L3" s="285" t="s">
        <v>107</v>
      </c>
      <c r="M3" s="286"/>
      <c r="N3" s="285"/>
      <c r="O3" s="286"/>
      <c r="P3" s="351" t="s">
        <v>5</v>
      </c>
      <c r="Q3" s="333"/>
      <c r="R3" s="333"/>
    </row>
    <row r="4" spans="1:18" x14ac:dyDescent="0.25">
      <c r="A4" s="343" t="str">
        <f>'[3]Week SetUp'!$A$10</f>
        <v>13-15/05/2016</v>
      </c>
      <c r="B4" s="344"/>
      <c r="C4" s="344"/>
      <c r="D4" s="21"/>
      <c r="E4" s="21"/>
      <c r="F4" s="345" t="str">
        <f>'[3]Week SetUp'!$C$10</f>
        <v>Ο.Α. ΡΕΘΥΜΝΟΥ</v>
      </c>
      <c r="G4" s="344"/>
      <c r="H4" s="21"/>
      <c r="I4" s="288"/>
      <c r="J4" s="289" t="str">
        <f>'[3]Week SetUp'!$D$10</f>
        <v>ΡΕΘΥΜΝΟ</v>
      </c>
      <c r="K4" s="288"/>
      <c r="L4" s="290" t="str">
        <f>'[3]Week SetUp'!$A$12</f>
        <v>ΓΥΝΑΙΚΩΝ</v>
      </c>
      <c r="M4" s="288"/>
      <c r="N4" s="21"/>
      <c r="O4" s="288"/>
      <c r="P4" s="346" t="str">
        <f>'[3]Week SetUp'!$E$10</f>
        <v>ΛΥΡΗΣ ΓΙΩΡΓΟΣ</v>
      </c>
      <c r="Q4" s="344"/>
      <c r="R4" s="344"/>
    </row>
    <row r="5" spans="1:18" x14ac:dyDescent="0.25">
      <c r="A5" s="291"/>
      <c r="B5" s="292" t="s">
        <v>6</v>
      </c>
      <c r="C5" s="292" t="s">
        <v>7</v>
      </c>
      <c r="D5" s="292"/>
      <c r="E5" s="293" t="s">
        <v>9</v>
      </c>
      <c r="F5" s="293" t="s">
        <v>10</v>
      </c>
      <c r="G5" s="293"/>
      <c r="H5" s="293" t="s">
        <v>3</v>
      </c>
      <c r="I5" s="293"/>
      <c r="J5" s="292" t="s">
        <v>11</v>
      </c>
      <c r="K5" s="294"/>
      <c r="L5" s="292" t="s">
        <v>14</v>
      </c>
      <c r="M5" s="294"/>
      <c r="N5" s="292" t="s">
        <v>52</v>
      </c>
      <c r="O5" s="294"/>
      <c r="P5" s="292" t="s">
        <v>53</v>
      </c>
      <c r="Q5" s="295"/>
      <c r="R5" s="295"/>
    </row>
    <row r="6" spans="1:18" x14ac:dyDescent="0.25">
      <c r="A6" s="296"/>
      <c r="B6" s="15"/>
      <c r="C6" s="15"/>
      <c r="D6" s="15"/>
      <c r="E6" s="297"/>
      <c r="F6" s="297"/>
      <c r="G6" s="298"/>
      <c r="H6" s="297"/>
      <c r="I6" s="299"/>
      <c r="J6" s="15"/>
      <c r="K6" s="299"/>
      <c r="L6" s="15"/>
      <c r="M6" s="299"/>
      <c r="N6" s="15"/>
      <c r="O6" s="299"/>
      <c r="P6" s="15"/>
      <c r="Q6" s="298"/>
      <c r="R6" s="298"/>
    </row>
    <row r="7" spans="1:18" ht="9.9499999999999993" customHeight="1" x14ac:dyDescent="0.25">
      <c r="A7" s="300" t="s">
        <v>15</v>
      </c>
      <c r="B7" s="19"/>
      <c r="C7" s="19">
        <f>IF($D7="","",VLOOKUP($D7,[3]Συμμετοχες!$A$7:$P$28,16))</f>
        <v>480</v>
      </c>
      <c r="D7" s="301">
        <v>1</v>
      </c>
      <c r="E7" s="21" t="str">
        <f>UPPER(IF($D7="","",VLOOKUP($D7,[3]Συμμετοχες!$A$7:$P$28,2)))</f>
        <v>ΜΑΓΚΑΝΑ</v>
      </c>
      <c r="F7" s="21" t="str">
        <f>IF($D7="","",VLOOKUP($D7,[3]Συμμετοχες!$A$7:$P$28,3))</f>
        <v>ΑΛΕΞΙΑ</v>
      </c>
      <c r="G7" s="21"/>
      <c r="H7" s="21" t="str">
        <f>IF($D7="","",VLOOKUP($D7,[3]Συμμετοχες!$A$7:$P$28,4))</f>
        <v xml:space="preserve">ΗΡΆΚΛΕΙΟ </v>
      </c>
      <c r="I7" s="302"/>
      <c r="J7" s="303"/>
      <c r="K7" s="304"/>
      <c r="L7" s="304"/>
      <c r="M7" s="304"/>
      <c r="N7" s="304"/>
      <c r="O7" s="305"/>
      <c r="P7" s="304"/>
      <c r="Q7" s="298"/>
      <c r="R7" s="298"/>
    </row>
    <row r="8" spans="1:18" ht="9.9499999999999993" customHeight="1" x14ac:dyDescent="0.25">
      <c r="A8" s="306"/>
      <c r="B8" s="34"/>
      <c r="C8" s="34"/>
      <c r="D8" s="34"/>
      <c r="E8" s="307"/>
      <c r="F8" s="307"/>
      <c r="G8" s="295"/>
      <c r="H8" s="308" t="s">
        <v>21</v>
      </c>
      <c r="I8" s="309"/>
      <c r="J8" s="310" t="s">
        <v>173</v>
      </c>
      <c r="K8" s="19"/>
      <c r="L8" s="304"/>
      <c r="M8" s="304"/>
      <c r="N8" s="304"/>
      <c r="O8" s="305"/>
      <c r="P8" s="304"/>
      <c r="Q8" s="298"/>
      <c r="R8" s="298"/>
    </row>
    <row r="9" spans="1:18" ht="9.9499999999999993" customHeight="1" x14ac:dyDescent="0.25">
      <c r="A9" s="306" t="s">
        <v>16</v>
      </c>
      <c r="B9" s="19">
        <f>IF($D9="","",VLOOKUP($D9,[3]Συμμετοχες!$A$7:$P$22,15))</f>
        <v>0</v>
      </c>
      <c r="C9" s="19">
        <f>IF($D9="","",VLOOKUP($D9,[3]Συμμετοχες!$A$7:$P$28,16))</f>
        <v>80</v>
      </c>
      <c r="D9" s="301">
        <v>9</v>
      </c>
      <c r="E9" s="21" t="str">
        <f>UPPER(IF($D9="","",VLOOKUP($D9,[3]Συμμετοχες!$A$7:$P$28,2)))</f>
        <v>ΣΩΠΑΣΗ</v>
      </c>
      <c r="F9" s="21" t="str">
        <f>IF($D9="","",VLOOKUP($D9,[3]Συμμετοχες!$A$7:$P$28,3))</f>
        <v>ΧΡΥΣΑ</v>
      </c>
      <c r="G9" s="21"/>
      <c r="H9" s="21" t="str">
        <f>IF($D9="","",VLOOKUP($D9,[3]Συμμετοχες!$A$7:$P$28,4))</f>
        <v xml:space="preserve">ΆΓΙΟΣ ΝΙΚΌΛΑΟΣ </v>
      </c>
      <c r="I9" s="311"/>
      <c r="J9" s="27" t="s">
        <v>174</v>
      </c>
      <c r="K9" s="312"/>
      <c r="L9" s="313"/>
      <c r="M9" s="304"/>
      <c r="N9" s="304"/>
      <c r="O9" s="305"/>
      <c r="P9" s="304"/>
      <c r="Q9" s="298"/>
      <c r="R9" s="298"/>
    </row>
    <row r="10" spans="1:18" ht="9.9499999999999993" customHeight="1" x14ac:dyDescent="0.25">
      <c r="A10" s="306"/>
      <c r="B10" s="34"/>
      <c r="C10" s="34"/>
      <c r="D10" s="314"/>
      <c r="E10" s="307"/>
      <c r="F10" s="307"/>
      <c r="G10" s="295"/>
      <c r="H10" s="307"/>
      <c r="I10" s="34"/>
      <c r="J10" s="315" t="s">
        <v>21</v>
      </c>
      <c r="K10" s="316"/>
      <c r="L10" s="26" t="s">
        <v>173</v>
      </c>
      <c r="M10" s="19"/>
      <c r="N10" s="304"/>
      <c r="O10" s="304"/>
      <c r="P10" s="304"/>
      <c r="Q10" s="298"/>
      <c r="R10" s="298"/>
    </row>
    <row r="11" spans="1:18" ht="9.9499999999999993" customHeight="1" x14ac:dyDescent="0.25">
      <c r="A11" s="306" t="s">
        <v>19</v>
      </c>
      <c r="B11" s="19">
        <f>IF($D11="","",VLOOKUP($D11,[3]Συμμετοχες!$A$7:$P$22,15))</f>
        <v>0</v>
      </c>
      <c r="C11" s="19">
        <f>IF($D11="","",VLOOKUP($D11,[3]Συμμετοχες!$A$7:$P$28,16))</f>
        <v>30</v>
      </c>
      <c r="D11" s="301">
        <v>13</v>
      </c>
      <c r="E11" s="21" t="str">
        <f>UPPER(IF($D11="","",VLOOKUP($D11,[3]Συμμετοχες!$A$7:$P$28,2)))</f>
        <v>ΟΡΦΑΝΟΥΔΑΚΗ</v>
      </c>
      <c r="F11" s="21" t="str">
        <f>IF($D11="","",VLOOKUP($D11,[3]Συμμετοχες!$A$7:$P$28,3))</f>
        <v>ΕΥΑΓΓΕΛΙΑ</v>
      </c>
      <c r="G11" s="21"/>
      <c r="H11" s="21" t="str">
        <f>IF($D11="","",VLOOKUP($D11,[3]Συμμετοχες!$A$7:$P$28,4))</f>
        <v>ΧΑΝΙΑ</v>
      </c>
      <c r="I11" s="302"/>
      <c r="J11" s="303"/>
      <c r="K11" s="317"/>
      <c r="L11" s="27" t="s">
        <v>195</v>
      </c>
      <c r="M11" s="318"/>
      <c r="N11" s="313"/>
      <c r="O11" s="304"/>
      <c r="P11" s="304"/>
      <c r="Q11" s="298"/>
      <c r="R11" s="298"/>
    </row>
    <row r="12" spans="1:18" ht="9.9499999999999993" customHeight="1" x14ac:dyDescent="0.25">
      <c r="A12" s="306"/>
      <c r="B12" s="34"/>
      <c r="C12" s="34"/>
      <c r="D12" s="314"/>
      <c r="E12" s="307"/>
      <c r="F12" s="307"/>
      <c r="G12" s="295"/>
      <c r="H12" s="308" t="s">
        <v>21</v>
      </c>
      <c r="I12" s="309"/>
      <c r="J12" s="310" t="s">
        <v>139</v>
      </c>
      <c r="K12" s="319"/>
      <c r="L12" s="313"/>
      <c r="M12" s="317"/>
      <c r="N12" s="313"/>
      <c r="O12" s="304"/>
      <c r="P12" s="304"/>
      <c r="Q12" s="298"/>
      <c r="R12" s="298"/>
    </row>
    <row r="13" spans="1:18" ht="9.9499999999999993" customHeight="1" x14ac:dyDescent="0.25">
      <c r="A13" s="306" t="s">
        <v>20</v>
      </c>
      <c r="B13" s="19"/>
      <c r="C13" s="19">
        <f>IF($D13="","",VLOOKUP($D13,[3]Συμμετοχες!$A$7:$P$28,16))</f>
        <v>30</v>
      </c>
      <c r="D13" s="301">
        <v>14</v>
      </c>
      <c r="E13" s="21" t="str">
        <f>UPPER(IF($D13="","",VLOOKUP($D13,[3]Συμμετοχες!$A$7:$P$28,2)))</f>
        <v xml:space="preserve">ΧΑΤΖΆΚΗ </v>
      </c>
      <c r="F13" s="21" t="str">
        <f>IF($D13="","",VLOOKUP($D13,[3]Συμμετοχες!$A$7:$P$28,3))</f>
        <v>ΜΑΡΙΛΊ</v>
      </c>
      <c r="G13" s="21"/>
      <c r="H13" s="21" t="str">
        <f>IF($D13="","",VLOOKUP($D13,[3]Συμμετοχες!$A$7:$P$28,4))</f>
        <v>ΗΡΑΚΛΕΙΟ</v>
      </c>
      <c r="I13" s="320"/>
      <c r="J13" s="27" t="s">
        <v>124</v>
      </c>
      <c r="K13" s="307"/>
      <c r="L13" s="304"/>
      <c r="M13" s="317"/>
      <c r="N13" s="313"/>
      <c r="O13" s="304"/>
      <c r="P13" s="304"/>
      <c r="Q13" s="298"/>
      <c r="R13" s="298"/>
    </row>
    <row r="14" spans="1:18" ht="9.9499999999999993" customHeight="1" x14ac:dyDescent="0.25">
      <c r="A14" s="306"/>
      <c r="B14" s="34"/>
      <c r="C14" s="34"/>
      <c r="D14" s="314"/>
      <c r="E14" s="307"/>
      <c r="F14" s="307"/>
      <c r="G14" s="295"/>
      <c r="H14" s="321"/>
      <c r="I14" s="34"/>
      <c r="J14" s="303"/>
      <c r="K14" s="304"/>
      <c r="L14" s="29" t="s">
        <v>21</v>
      </c>
      <c r="M14" s="316"/>
      <c r="N14" s="26" t="s">
        <v>173</v>
      </c>
      <c r="O14" s="19"/>
      <c r="P14" s="304"/>
      <c r="Q14" s="298"/>
      <c r="R14" s="298"/>
    </row>
    <row r="15" spans="1:18" ht="9.9499999999999993" customHeight="1" x14ac:dyDescent="0.25">
      <c r="A15" s="300" t="s">
        <v>22</v>
      </c>
      <c r="B15" s="19"/>
      <c r="C15" s="19">
        <f>IF($D15="","",VLOOKUP($D15,[3]Συμμετοχες!$A$7:$P$28,16))</f>
        <v>240</v>
      </c>
      <c r="D15" s="301">
        <v>3</v>
      </c>
      <c r="E15" s="21" t="str">
        <f>UPPER(IF($D15="","",VLOOKUP($D15,[3]Συμμετοχες!$A$7:$P$28,2)))</f>
        <v>ΜΑΘΙΟΥΛΑΚΗ</v>
      </c>
      <c r="F15" s="21" t="str">
        <f>IF($D15="","",VLOOKUP($D15,[3]Συμμετοχες!$A$7:$P$28,3))</f>
        <v>ΜΑΡΙΕΤΤΑ</v>
      </c>
      <c r="G15" s="21"/>
      <c r="H15" s="21" t="str">
        <f>IF($D15="","",VLOOKUP($D15,[3]Συμμετοχες!$A$7:$P$28,4))</f>
        <v>ΧΑΝΙΆ</v>
      </c>
      <c r="I15" s="322"/>
      <c r="J15" s="303"/>
      <c r="K15" s="304"/>
      <c r="L15" s="304"/>
      <c r="M15" s="317"/>
      <c r="N15" s="27" t="s">
        <v>145</v>
      </c>
      <c r="O15" s="318"/>
      <c r="P15" s="313"/>
      <c r="Q15" s="298"/>
      <c r="R15" s="298"/>
    </row>
    <row r="16" spans="1:18" ht="9.9499999999999993" customHeight="1" x14ac:dyDescent="0.25">
      <c r="A16" s="306"/>
      <c r="B16" s="34"/>
      <c r="C16" s="34"/>
      <c r="D16" s="314"/>
      <c r="E16" s="307"/>
      <c r="F16" s="307"/>
      <c r="G16" s="295"/>
      <c r="H16" s="308" t="s">
        <v>21</v>
      </c>
      <c r="I16" s="309"/>
      <c r="J16" s="310" t="s">
        <v>133</v>
      </c>
      <c r="K16" s="19"/>
      <c r="L16" s="304"/>
      <c r="M16" s="317"/>
      <c r="N16" s="313"/>
      <c r="O16" s="317"/>
      <c r="P16" s="313"/>
      <c r="Q16" s="298"/>
      <c r="R16" s="298"/>
    </row>
    <row r="17" spans="1:18" ht="9.9499999999999993" customHeight="1" x14ac:dyDescent="0.25">
      <c r="A17" s="306" t="s">
        <v>23</v>
      </c>
      <c r="B17" s="19"/>
      <c r="C17" s="19">
        <f>IF($D17="","",VLOOKUP($D17,[3]Συμμετοχες!$A$7:$P$28,16))</f>
        <v>130</v>
      </c>
      <c r="D17" s="301">
        <v>7</v>
      </c>
      <c r="E17" s="21" t="str">
        <f>UPPER(IF($D17="","",VLOOKUP($D17,[3]Συμμετοχες!$A$7:$P$28,2)))</f>
        <v>ΒΙΔΑΛΆΚΗ</v>
      </c>
      <c r="F17" s="21" t="str">
        <f>IF($D17="","",VLOOKUP($D17,[3]Συμμετοχες!$A$7:$P$28,3))</f>
        <v>ΤΟΝΙΑ</v>
      </c>
      <c r="G17" s="21"/>
      <c r="H17" s="21" t="str">
        <f>IF($D17="","",VLOOKUP($D17,[3]Συμμετοχες!$A$7:$P$28,4))</f>
        <v>ΧΑΝΙΆ</v>
      </c>
      <c r="I17" s="311"/>
      <c r="J17" s="27" t="s">
        <v>134</v>
      </c>
      <c r="K17" s="312"/>
      <c r="L17" s="313"/>
      <c r="M17" s="317"/>
      <c r="N17" s="313"/>
      <c r="O17" s="317"/>
      <c r="P17" s="313"/>
      <c r="Q17" s="298"/>
      <c r="R17" s="298"/>
    </row>
    <row r="18" spans="1:18" ht="9.9499999999999993" customHeight="1" x14ac:dyDescent="0.25">
      <c r="A18" s="306"/>
      <c r="B18" s="34"/>
      <c r="C18" s="34"/>
      <c r="D18" s="314"/>
      <c r="E18" s="307"/>
      <c r="F18" s="307"/>
      <c r="G18" s="295"/>
      <c r="H18" s="307"/>
      <c r="I18" s="34"/>
      <c r="J18" s="315" t="s">
        <v>21</v>
      </c>
      <c r="K18" s="316"/>
      <c r="L18" s="26" t="s">
        <v>133</v>
      </c>
      <c r="M18" s="319"/>
      <c r="N18" s="313"/>
      <c r="O18" s="317"/>
      <c r="P18" s="313"/>
      <c r="Q18" s="298"/>
      <c r="R18" s="298"/>
    </row>
    <row r="19" spans="1:18" ht="9.9499999999999993" customHeight="1" x14ac:dyDescent="0.25">
      <c r="A19" s="306" t="s">
        <v>24</v>
      </c>
      <c r="B19" s="19"/>
      <c r="C19" s="19">
        <f>IF($D19="","",VLOOKUP($D19,[3]Συμμετοχες!$A$7:$P$28,16))</f>
        <v>30</v>
      </c>
      <c r="D19" s="301">
        <v>12</v>
      </c>
      <c r="E19" s="21" t="str">
        <f>UPPER(IF($D19="","",VLOOKUP($D19,[3]Συμμετοχες!$A$7:$P$28,2)))</f>
        <v>ΜΑΡΗ</v>
      </c>
      <c r="F19" s="21" t="str">
        <f>IF($D19="","",VLOOKUP($D19,[3]Συμμετοχες!$A$7:$P$28,3))</f>
        <v>ΜΑΡΑ</v>
      </c>
      <c r="G19" s="21"/>
      <c r="H19" s="21" t="str">
        <f>IF($D19="","",VLOOKUP($D19,[3]Συμμετοχες!$A$7:$P$28,4))</f>
        <v>ΆΓΙΟΣ ΝΙΚΟΛΑΟΣ</v>
      </c>
      <c r="I19" s="302"/>
      <c r="J19" s="303"/>
      <c r="K19" s="317"/>
      <c r="L19" s="27" t="s">
        <v>193</v>
      </c>
      <c r="M19" s="307"/>
      <c r="N19" s="304"/>
      <c r="O19" s="317"/>
      <c r="P19" s="313"/>
      <c r="Q19" s="298"/>
      <c r="R19" s="298"/>
    </row>
    <row r="20" spans="1:18" ht="9.9499999999999993" customHeight="1" x14ac:dyDescent="0.25">
      <c r="A20" s="306"/>
      <c r="B20" s="34"/>
      <c r="C20" s="34"/>
      <c r="D20" s="34"/>
      <c r="E20" s="307"/>
      <c r="F20" s="307"/>
      <c r="G20" s="295"/>
      <c r="H20" s="308" t="s">
        <v>21</v>
      </c>
      <c r="I20" s="309"/>
      <c r="J20" s="310" t="s">
        <v>175</v>
      </c>
      <c r="K20" s="319"/>
      <c r="L20" s="313"/>
      <c r="M20" s="304"/>
      <c r="N20" s="304"/>
      <c r="O20" s="317"/>
      <c r="P20" s="313"/>
      <c r="Q20" s="298"/>
      <c r="R20" s="298"/>
    </row>
    <row r="21" spans="1:18" ht="9.9499999999999993" customHeight="1" x14ac:dyDescent="0.25">
      <c r="A21" s="306" t="s">
        <v>25</v>
      </c>
      <c r="B21" s="19"/>
      <c r="C21" s="19">
        <f>IF($D21="","",VLOOKUP($D21,[3]Συμμετοχες!$A$7:$P$28,16))</f>
        <v>60</v>
      </c>
      <c r="D21" s="301">
        <v>10</v>
      </c>
      <c r="E21" s="21" t="str">
        <f>UPPER(IF($D21="","",VLOOKUP($D21,[3]Συμμετοχες!$A$7:$P$28,2)))</f>
        <v>ΜΙΧΕΛΙΔΑΚΗ</v>
      </c>
      <c r="F21" s="21" t="str">
        <f>IF($D21="","",VLOOKUP($D21,[3]Συμμετοχες!$A$7:$P$28,3))</f>
        <v>ΙΡΜΑ</v>
      </c>
      <c r="G21" s="21"/>
      <c r="H21" s="21" t="str">
        <f>IF($D21="","",VLOOKUP($D21,[3]Συμμετοχες!$A$7:$P$28,4))</f>
        <v>ΗΡΑΚΛΕΙΟ</v>
      </c>
      <c r="I21" s="320"/>
      <c r="J21" s="27" t="s">
        <v>176</v>
      </c>
      <c r="K21" s="307"/>
      <c r="L21" s="304"/>
      <c r="M21" s="304"/>
      <c r="N21" s="304"/>
      <c r="O21" s="317"/>
      <c r="P21" s="313"/>
      <c r="Q21" s="298"/>
      <c r="R21" s="298"/>
    </row>
    <row r="22" spans="1:18" ht="9.9499999999999993" customHeight="1" x14ac:dyDescent="0.25">
      <c r="A22" s="306"/>
      <c r="B22" s="34"/>
      <c r="C22" s="34"/>
      <c r="D22" s="34"/>
      <c r="E22" s="321"/>
      <c r="F22" s="321"/>
      <c r="G22" s="323"/>
      <c r="H22" s="321"/>
      <c r="I22" s="34"/>
      <c r="J22" s="303"/>
      <c r="K22" s="304"/>
      <c r="L22" s="304"/>
      <c r="M22" s="304"/>
      <c r="N22" s="29" t="s">
        <v>21</v>
      </c>
      <c r="O22" s="316"/>
      <c r="P22" s="26" t="s">
        <v>180</v>
      </c>
      <c r="Q22" s="298"/>
      <c r="R22" s="298"/>
    </row>
    <row r="23" spans="1:18" ht="9.9499999999999993" customHeight="1" x14ac:dyDescent="0.25">
      <c r="A23" s="306" t="s">
        <v>26</v>
      </c>
      <c r="B23" s="19"/>
      <c r="C23" s="19">
        <f>IF($D23="","",VLOOKUP($D23,[3]Συμμετοχες!$A$7:$P$28,16))</f>
        <v>30</v>
      </c>
      <c r="D23" s="301">
        <v>11</v>
      </c>
      <c r="E23" s="21" t="str">
        <f>UPPER(IF($D23="","",VLOOKUP($D23,[3]Συμμετοχες!$A$7:$P$28,2)))</f>
        <v>ΓΑΡΓΑΝΟΥΡΑΚΗ</v>
      </c>
      <c r="F23" s="21" t="str">
        <f>IF($D23="","",VLOOKUP($D23,[3]Συμμετοχες!$A$7:$P$28,3))</f>
        <v>ΕΡΓΙΝΗ</v>
      </c>
      <c r="G23" s="21"/>
      <c r="H23" s="21" t="str">
        <f>IF($D23="","",VLOOKUP($D23,[3]Συμμετοχες!$A$7:$P$28,4))</f>
        <v>ΗΡΑΚΛΕΙΟ</v>
      </c>
      <c r="I23" s="302"/>
      <c r="J23" s="303"/>
      <c r="K23" s="304"/>
      <c r="L23" s="304"/>
      <c r="M23" s="304"/>
      <c r="N23" s="304"/>
      <c r="O23" s="317"/>
      <c r="P23" s="27" t="s">
        <v>204</v>
      </c>
      <c r="Q23" s="298"/>
      <c r="R23" s="298"/>
    </row>
    <row r="24" spans="1:18" ht="9.9499999999999993" customHeight="1" x14ac:dyDescent="0.25">
      <c r="A24" s="306"/>
      <c r="B24" s="34"/>
      <c r="C24" s="34"/>
      <c r="D24" s="324"/>
      <c r="E24" s="307"/>
      <c r="F24" s="307"/>
      <c r="G24" s="295"/>
      <c r="H24" s="308" t="s">
        <v>21</v>
      </c>
      <c r="I24" s="309"/>
      <c r="J24" s="310" t="s">
        <v>177</v>
      </c>
      <c r="K24" s="19"/>
      <c r="L24" s="304"/>
      <c r="M24" s="304"/>
      <c r="N24" s="304"/>
      <c r="O24" s="317"/>
      <c r="P24" s="313"/>
      <c r="Q24" s="298"/>
      <c r="R24" s="298"/>
    </row>
    <row r="25" spans="1:18" ht="9.9499999999999993" customHeight="1" x14ac:dyDescent="0.25">
      <c r="A25" s="306" t="s">
        <v>27</v>
      </c>
      <c r="B25" s="19">
        <f>IF($D25="","",VLOOKUP($D25,[3]Συμμετοχες!$A$7:$P$22,15))</f>
        <v>0</v>
      </c>
      <c r="C25" s="19">
        <f>IF($D25="","",VLOOKUP($D25,[3]Συμμετοχες!$A$7:$P$28,16))</f>
        <v>80</v>
      </c>
      <c r="D25" s="301">
        <v>8</v>
      </c>
      <c r="E25" s="21" t="str">
        <f>UPPER(IF($D25="","",VLOOKUP($D25,[3]Συμμετοχες!$A$7:$P$28,2)))</f>
        <v>ΣΩΜΑΡΑΚΗ</v>
      </c>
      <c r="F25" s="21" t="str">
        <f>IF($D25="","",VLOOKUP($D25,[3]Συμμετοχες!$A$7:$P$28,3))</f>
        <v>ΜΑΡΊΑ</v>
      </c>
      <c r="G25" s="21"/>
      <c r="H25" s="21" t="str">
        <f>IF($D25="","",VLOOKUP($D25,[3]Συμμετοχες!$A$7:$P$28,4))</f>
        <v>ΗΡΑΚΛΕΙΟ</v>
      </c>
      <c r="I25" s="311"/>
      <c r="J25" s="27" t="s">
        <v>178</v>
      </c>
      <c r="K25" s="312"/>
      <c r="L25" s="313"/>
      <c r="M25" s="304"/>
      <c r="N25" s="304"/>
      <c r="O25" s="317"/>
      <c r="P25" s="313"/>
      <c r="Q25" s="298"/>
      <c r="R25" s="298"/>
    </row>
    <row r="26" spans="1:18" ht="9.9499999999999993" customHeight="1" x14ac:dyDescent="0.25">
      <c r="A26" s="306"/>
      <c r="B26" s="34"/>
      <c r="C26" s="34"/>
      <c r="D26" s="314"/>
      <c r="E26" s="307"/>
      <c r="F26" s="307"/>
      <c r="G26" s="295"/>
      <c r="H26" s="307"/>
      <c r="I26" s="34"/>
      <c r="J26" s="315" t="s">
        <v>21</v>
      </c>
      <c r="K26" s="316"/>
      <c r="L26" s="26" t="s">
        <v>180</v>
      </c>
      <c r="M26" s="19"/>
      <c r="N26" s="304"/>
      <c r="O26" s="317"/>
      <c r="P26" s="313"/>
      <c r="Q26" s="298"/>
      <c r="R26" s="298"/>
    </row>
    <row r="27" spans="1:18" ht="9.9499999999999993" customHeight="1" x14ac:dyDescent="0.25">
      <c r="A27" s="306" t="s">
        <v>28</v>
      </c>
      <c r="B27" s="19">
        <f>IF($D27="","",VLOOKUP($D27,[3]Συμμετοχες!$A$7:$P$22,15))</f>
        <v>0</v>
      </c>
      <c r="C27" s="19">
        <f>IF($D27="","",VLOOKUP($D27,[3]Συμμετοχες!$A$7:$P$28,16))</f>
        <v>10</v>
      </c>
      <c r="D27" s="301">
        <v>16</v>
      </c>
      <c r="E27" s="21" t="str">
        <f>UPPER(IF($D27="","",VLOOKUP($D27,[3]Συμμετοχες!$A$7:$P$28,2)))</f>
        <v>ΣΟΦΟΥΛΑΚΗ</v>
      </c>
      <c r="F27" s="21" t="str">
        <f>IF($D27="","",VLOOKUP($D27,[3]Συμμετοχες!$A$7:$P$28,3))</f>
        <v>ΕΛΕΝΗ</v>
      </c>
      <c r="G27" s="21"/>
      <c r="H27" s="21" t="str">
        <f>IF($D27="","",VLOOKUP($D27,[3]Συμμετοχες!$A$7:$P$28,4))</f>
        <v>ΗΡΑΚΛΕΙΟ</v>
      </c>
      <c r="I27" s="302"/>
      <c r="J27" s="303"/>
      <c r="K27" s="317"/>
      <c r="L27" s="27" t="s">
        <v>143</v>
      </c>
      <c r="M27" s="318"/>
      <c r="N27" s="313"/>
      <c r="O27" s="317"/>
      <c r="P27" s="313"/>
      <c r="Q27" s="298"/>
      <c r="R27" s="298"/>
    </row>
    <row r="28" spans="1:18" ht="9.9499999999999993" customHeight="1" x14ac:dyDescent="0.25">
      <c r="A28" s="300"/>
      <c r="B28" s="34"/>
      <c r="C28" s="34"/>
      <c r="D28" s="314"/>
      <c r="E28" s="307"/>
      <c r="F28" s="307"/>
      <c r="G28" s="295"/>
      <c r="H28" s="308" t="s">
        <v>21</v>
      </c>
      <c r="I28" s="309"/>
      <c r="J28" s="310" t="s">
        <v>180</v>
      </c>
      <c r="K28" s="319"/>
      <c r="L28" s="313"/>
      <c r="M28" s="317"/>
      <c r="N28" s="313"/>
      <c r="O28" s="317"/>
      <c r="P28" s="313"/>
      <c r="Q28" s="298"/>
      <c r="R28" s="298"/>
    </row>
    <row r="29" spans="1:18" ht="9.9499999999999993" customHeight="1" x14ac:dyDescent="0.25">
      <c r="A29" s="300" t="s">
        <v>29</v>
      </c>
      <c r="B29" s="19"/>
      <c r="C29" s="19">
        <f>IF($D29="","",VLOOKUP($D29,[3]Συμμετοχες!$A$7:$P$28,16))</f>
        <v>180</v>
      </c>
      <c r="D29" s="301">
        <v>4</v>
      </c>
      <c r="E29" s="21" t="str">
        <f>UPPER(IF($D29="","",VLOOKUP($D29,[3]Συμμετοχες!$A$7:$P$28,2)))</f>
        <v>ΝΙΚΟΠΟΥΛΟΥ</v>
      </c>
      <c r="F29" s="21" t="str">
        <f>IF($D29="","",VLOOKUP($D29,[3]Συμμετοχες!$A$7:$P$28,3))</f>
        <v xml:space="preserve">ΒΑΡΒΆΡΑ </v>
      </c>
      <c r="G29" s="21"/>
      <c r="H29" s="21" t="str">
        <f>IF($D29="","",VLOOKUP($D29,[3]Συμμετοχες!$A$7:$P$28,4))</f>
        <v>ΧΑΝΙΆ</v>
      </c>
      <c r="I29" s="320"/>
      <c r="J29" s="27" t="s">
        <v>181</v>
      </c>
      <c r="K29" s="307"/>
      <c r="L29" s="304"/>
      <c r="M29" s="317"/>
      <c r="N29" s="313"/>
      <c r="O29" s="317"/>
      <c r="P29" s="313"/>
      <c r="Q29" s="298"/>
      <c r="R29" s="298"/>
    </row>
    <row r="30" spans="1:18" ht="9.9499999999999993" customHeight="1" x14ac:dyDescent="0.25">
      <c r="A30" s="306"/>
      <c r="B30" s="34"/>
      <c r="C30" s="34"/>
      <c r="D30" s="314"/>
      <c r="E30" s="307"/>
      <c r="F30" s="307"/>
      <c r="G30" s="295"/>
      <c r="H30" s="321"/>
      <c r="I30" s="34"/>
      <c r="J30" s="303"/>
      <c r="K30" s="304"/>
      <c r="L30" s="29" t="s">
        <v>21</v>
      </c>
      <c r="M30" s="316"/>
      <c r="N30" s="26" t="s">
        <v>180</v>
      </c>
      <c r="O30" s="319"/>
      <c r="P30" s="313"/>
      <c r="Q30" s="298"/>
      <c r="R30" s="298"/>
    </row>
    <row r="31" spans="1:18" ht="9.9499999999999993" customHeight="1" x14ac:dyDescent="0.25">
      <c r="A31" s="306" t="s">
        <v>30</v>
      </c>
      <c r="B31" s="19"/>
      <c r="C31" s="19">
        <f>IF($D31="","",VLOOKUP($D31,[3]Συμμετοχες!$A$7:$P$28,16))</f>
        <v>10</v>
      </c>
      <c r="D31" s="301">
        <v>15</v>
      </c>
      <c r="E31" s="21" t="str">
        <f>UPPER(IF($D31="","",VLOOKUP($D31,[3]Συμμετοχες!$A$7:$P$28,2)))</f>
        <v xml:space="preserve">ΞΑΝΘΌΠΟΥΛΟΥ </v>
      </c>
      <c r="F31" s="21" t="str">
        <f>IF($D31="","",VLOOKUP($D31,[3]Συμμετοχες!$A$7:$P$28,3))</f>
        <v xml:space="preserve">ΜΠΕΤΤΥ </v>
      </c>
      <c r="G31" s="21"/>
      <c r="H31" s="21" t="str">
        <f>IF($D31="","",VLOOKUP($D31,[3]Συμμετοχες!$A$7:$P$28,4))</f>
        <v>ΗΡΑΚΛΕΙΟ</v>
      </c>
      <c r="I31" s="322"/>
      <c r="J31" s="303"/>
      <c r="K31" s="304"/>
      <c r="L31" s="304"/>
      <c r="M31" s="317"/>
      <c r="N31" s="27" t="s">
        <v>201</v>
      </c>
      <c r="O31" s="307"/>
      <c r="P31" s="304"/>
      <c r="Q31" s="298"/>
      <c r="R31" s="298"/>
    </row>
    <row r="32" spans="1:18" ht="9.9499999999999993" customHeight="1" x14ac:dyDescent="0.25">
      <c r="A32" s="306"/>
      <c r="B32" s="34"/>
      <c r="C32" s="34"/>
      <c r="D32" s="314"/>
      <c r="E32" s="307"/>
      <c r="F32" s="307"/>
      <c r="G32" s="295"/>
      <c r="H32" s="308" t="s">
        <v>21</v>
      </c>
      <c r="I32" s="309"/>
      <c r="J32" s="310" t="s">
        <v>179</v>
      </c>
      <c r="K32" s="19"/>
      <c r="L32" s="304"/>
      <c r="M32" s="317"/>
      <c r="N32" s="313"/>
      <c r="O32" s="304"/>
      <c r="P32" s="304"/>
      <c r="Q32" s="298"/>
      <c r="R32" s="298"/>
    </row>
    <row r="33" spans="1:18" ht="9.9499999999999993" customHeight="1" x14ac:dyDescent="0.25">
      <c r="A33" s="306" t="s">
        <v>31</v>
      </c>
      <c r="B33" s="19">
        <f>IF($D33="","",VLOOKUP($D33,[3]Συμμετοχες!$A$7:$P$22,15))</f>
        <v>0</v>
      </c>
      <c r="C33" s="19">
        <f>IF($D33="","",VLOOKUP($D33,[3]Συμμετοχες!$A$7:$P$28,16))</f>
        <v>160</v>
      </c>
      <c r="D33" s="301">
        <v>6</v>
      </c>
      <c r="E33" s="21" t="str">
        <f>UPPER(IF($D33="","",VLOOKUP($D33,[3]Συμμετοχες!$A$7:$P$28,2)))</f>
        <v>ΤΣΑΚΙΡΟΓΛΟΥ</v>
      </c>
      <c r="F33" s="21" t="str">
        <f>IF($D33="","",VLOOKUP($D33,[3]Συμμετοχες!$A$7:$P$28,3))</f>
        <v>ΚΡΙΣΤΥ</v>
      </c>
      <c r="G33" s="21"/>
      <c r="H33" s="21" t="str">
        <f>IF($D33="","",VLOOKUP($D33,[3]Συμμετοχες!$A$7:$P$28,4))</f>
        <v>ΗΡΑΚΛΕΙΟ</v>
      </c>
      <c r="I33" s="311"/>
      <c r="J33" s="27" t="s">
        <v>145</v>
      </c>
      <c r="K33" s="312"/>
      <c r="L33" s="313"/>
      <c r="M33" s="317"/>
      <c r="N33" s="313"/>
      <c r="O33" s="304"/>
      <c r="P33" s="304"/>
      <c r="Q33" s="298"/>
      <c r="R33" s="298"/>
    </row>
    <row r="34" spans="1:18" ht="9.9499999999999993" customHeight="1" x14ac:dyDescent="0.25">
      <c r="A34" s="306"/>
      <c r="B34" s="34"/>
      <c r="C34" s="34"/>
      <c r="D34" s="314"/>
      <c r="E34" s="307"/>
      <c r="F34" s="307"/>
      <c r="G34" s="295"/>
      <c r="H34" s="307"/>
      <c r="I34" s="34"/>
      <c r="J34" s="315" t="s">
        <v>21</v>
      </c>
      <c r="K34" s="316"/>
      <c r="L34" s="26" t="s">
        <v>179</v>
      </c>
      <c r="M34" s="319"/>
      <c r="N34" s="313"/>
      <c r="O34" s="304"/>
      <c r="P34" s="304"/>
      <c r="Q34" s="298"/>
      <c r="R34" s="298"/>
    </row>
    <row r="35" spans="1:18" ht="9.9499999999999993" customHeight="1" x14ac:dyDescent="0.25">
      <c r="A35" s="306" t="s">
        <v>32</v>
      </c>
      <c r="B35" s="19">
        <f>IF($D35="","",VLOOKUP($D35,[3]Συμμετοχες!$A$7:$P$22,15))</f>
        <v>0</v>
      </c>
      <c r="C35" s="19">
        <f>IF($D35="","",VLOOKUP($D35,[3]Συμμετοχες!$A$7:$P$28,16))</f>
        <v>180</v>
      </c>
      <c r="D35" s="301">
        <v>5</v>
      </c>
      <c r="E35" s="21" t="str">
        <f>UPPER(IF($D35="","",VLOOKUP($D35,[3]Συμμετοχες!$A$7:$P$28,2)))</f>
        <v>ΠΑΝΑΓΙΩΤΑΚΗ</v>
      </c>
      <c r="F35" s="21" t="str">
        <f>IF($D35="","",VLOOKUP($D35,[3]Συμμετοχες!$A$7:$P$28,3))</f>
        <v>ΚΑΤΕΡΙΝΑ</v>
      </c>
      <c r="G35" s="21"/>
      <c r="H35" s="21" t="str">
        <f>IF($D35="","",VLOOKUP($D35,[3]Συμμετοχες!$A$7:$P$28,4))</f>
        <v>ΗΡΑΚΛΕΙΟ</v>
      </c>
      <c r="I35" s="302"/>
      <c r="J35" s="303"/>
      <c r="K35" s="317"/>
      <c r="L35" s="27" t="s">
        <v>197</v>
      </c>
      <c r="M35" s="307"/>
      <c r="N35" s="304"/>
      <c r="O35" s="304"/>
      <c r="P35" s="304"/>
      <c r="Q35" s="298"/>
      <c r="R35" s="298"/>
    </row>
    <row r="36" spans="1:18" ht="9.9499999999999993" customHeight="1" x14ac:dyDescent="0.25">
      <c r="A36" s="306"/>
      <c r="B36" s="34"/>
      <c r="C36" s="34"/>
      <c r="D36" s="34"/>
      <c r="E36" s="307"/>
      <c r="F36" s="307"/>
      <c r="G36" s="295"/>
      <c r="H36" s="308" t="s">
        <v>21</v>
      </c>
      <c r="I36" s="309"/>
      <c r="J36" s="310" t="s">
        <v>196</v>
      </c>
      <c r="K36" s="319"/>
      <c r="L36" s="313"/>
      <c r="M36" s="304"/>
      <c r="N36" s="304"/>
      <c r="O36" s="304"/>
      <c r="P36" s="304"/>
      <c r="Q36" s="298"/>
      <c r="R36" s="298"/>
    </row>
    <row r="37" spans="1:18" ht="9.9499999999999993" customHeight="1" x14ac:dyDescent="0.25">
      <c r="A37" s="300" t="s">
        <v>33</v>
      </c>
      <c r="B37" s="19"/>
      <c r="C37" s="19">
        <f>IF($D37="","",VLOOKUP($D37,[3]Συμμετοχες!$A$7:$P$28,16))</f>
        <v>305</v>
      </c>
      <c r="D37" s="301">
        <v>2</v>
      </c>
      <c r="E37" s="21" t="str">
        <f>UPPER(IF($D37="","",VLOOKUP($D37,[3]Συμμετοχες!$A$7:$P$28,2)))</f>
        <v>ΡΑΜΟΥΤΣΑΚΗ</v>
      </c>
      <c r="F37" s="21" t="str">
        <f>IF($D37="","",VLOOKUP($D37,[3]Συμμετοχες!$A$7:$P$28,3))</f>
        <v>ΜΙΡΚΑ</v>
      </c>
      <c r="G37" s="21"/>
      <c r="H37" s="21" t="str">
        <f>IF($D37="","",VLOOKUP($D37,[3]Συμμετοχες!$A$7:$P$28,4))</f>
        <v>ΗΡΑΚΛΕΙΟ</v>
      </c>
      <c r="I37" s="320"/>
      <c r="J37" s="27"/>
      <c r="K37" s="307"/>
      <c r="L37" s="304"/>
      <c r="M37" s="304"/>
      <c r="N37" s="304"/>
      <c r="O37" s="304"/>
      <c r="P37" s="304"/>
      <c r="Q37" s="298"/>
      <c r="R37" s="298"/>
    </row>
    <row r="38" spans="1:18" x14ac:dyDescent="0.25">
      <c r="A38" s="303"/>
      <c r="B38" s="34"/>
      <c r="C38" s="34"/>
      <c r="D38" s="34"/>
      <c r="E38" s="321"/>
      <c r="F38" s="321"/>
      <c r="G38" s="323"/>
      <c r="H38" s="307"/>
      <c r="I38" s="34"/>
      <c r="J38" s="303"/>
      <c r="K38" s="304"/>
      <c r="L38" s="304"/>
      <c r="M38" s="304"/>
      <c r="N38" s="304"/>
      <c r="O38" s="304"/>
      <c r="P38" s="304"/>
      <c r="Q38" s="298"/>
      <c r="R38" s="298"/>
    </row>
  </sheetData>
  <mergeCells count="9">
    <mergeCell ref="A4:C4"/>
    <mergeCell ref="F4:G4"/>
    <mergeCell ref="P4:R4"/>
    <mergeCell ref="A1:G1"/>
    <mergeCell ref="A2:G2"/>
    <mergeCell ref="J2:L2"/>
    <mergeCell ref="A3:C3"/>
    <mergeCell ref="F3:H3"/>
    <mergeCell ref="P3:R3"/>
  </mergeCells>
  <conditionalFormatting sqref="E7 E9 E11 E13 E15 E17 E19 E21 E23 E25 E27 E29 E31 E33 E35 E37">
    <cfRule type="cellIs" dxfId="48" priority="1" operator="equal">
      <formula>"Bye"</formula>
    </cfRule>
  </conditionalFormatting>
  <conditionalFormatting sqref="E9">
    <cfRule type="cellIs" dxfId="47" priority="2" operator="equal">
      <formula>"Bye"</formula>
    </cfRule>
  </conditionalFormatting>
  <conditionalFormatting sqref="E11">
    <cfRule type="cellIs" dxfId="46" priority="3" operator="equal">
      <formula>"Bye"</formula>
    </cfRule>
  </conditionalFormatting>
  <conditionalFormatting sqref="E13">
    <cfRule type="cellIs" dxfId="45" priority="4" operator="equal">
      <formula>"Bye"</formula>
    </cfRule>
  </conditionalFormatting>
  <conditionalFormatting sqref="E15">
    <cfRule type="cellIs" dxfId="44" priority="5" operator="equal">
      <formula>"Bye"</formula>
    </cfRule>
  </conditionalFormatting>
  <conditionalFormatting sqref="E17">
    <cfRule type="cellIs" dxfId="43" priority="6" operator="equal">
      <formula>"Bye"</formula>
    </cfRule>
  </conditionalFormatting>
  <conditionalFormatting sqref="E19">
    <cfRule type="cellIs" dxfId="42" priority="7" operator="equal">
      <formula>"Bye"</formula>
    </cfRule>
  </conditionalFormatting>
  <conditionalFormatting sqref="E21">
    <cfRule type="cellIs" dxfId="41" priority="8" operator="equal">
      <formula>"Bye"</formula>
    </cfRule>
  </conditionalFormatting>
  <conditionalFormatting sqref="E23">
    <cfRule type="cellIs" dxfId="40" priority="9" operator="equal">
      <formula>"Bye"</formula>
    </cfRule>
  </conditionalFormatting>
  <conditionalFormatting sqref="E25">
    <cfRule type="cellIs" dxfId="39" priority="10" operator="equal">
      <formula>"Bye"</formula>
    </cfRule>
  </conditionalFormatting>
  <conditionalFormatting sqref="E27">
    <cfRule type="cellIs" dxfId="38" priority="11" operator="equal">
      <formula>"Bye"</formula>
    </cfRule>
  </conditionalFormatting>
  <conditionalFormatting sqref="E29">
    <cfRule type="cellIs" dxfId="37" priority="12" operator="equal">
      <formula>"Bye"</formula>
    </cfRule>
  </conditionalFormatting>
  <conditionalFormatting sqref="E31">
    <cfRule type="cellIs" dxfId="36" priority="13" operator="equal">
      <formula>"Bye"</formula>
    </cfRule>
  </conditionalFormatting>
  <conditionalFormatting sqref="E33">
    <cfRule type="cellIs" dxfId="35" priority="14" operator="equal">
      <formula>"Bye"</formula>
    </cfRule>
  </conditionalFormatting>
  <conditionalFormatting sqref="E35">
    <cfRule type="cellIs" dxfId="34" priority="15" operator="equal">
      <formula>"Bye"</formula>
    </cfRule>
  </conditionalFormatting>
  <conditionalFormatting sqref="E37">
    <cfRule type="cellIs" dxfId="33" priority="16" operator="equal">
      <formula>"Bye"</formula>
    </cfRule>
  </conditionalFormatting>
  <conditionalFormatting sqref="B7">
    <cfRule type="cellIs" dxfId="32" priority="17" operator="equal">
      <formula>"QA"</formula>
    </cfRule>
  </conditionalFormatting>
  <conditionalFormatting sqref="B9">
    <cfRule type="cellIs" dxfId="31" priority="18" operator="equal">
      <formula>"QA"</formula>
    </cfRule>
  </conditionalFormatting>
  <conditionalFormatting sqref="B11">
    <cfRule type="cellIs" dxfId="30" priority="19" operator="equal">
      <formula>"QA"</formula>
    </cfRule>
  </conditionalFormatting>
  <conditionalFormatting sqref="B13">
    <cfRule type="cellIs" dxfId="29" priority="20" operator="equal">
      <formula>"QA"</formula>
    </cfRule>
  </conditionalFormatting>
  <conditionalFormatting sqref="B15">
    <cfRule type="cellIs" dxfId="28" priority="21" operator="equal">
      <formula>"QA"</formula>
    </cfRule>
  </conditionalFormatting>
  <conditionalFormatting sqref="B17">
    <cfRule type="cellIs" dxfId="27" priority="22" operator="equal">
      <formula>"QA"</formula>
    </cfRule>
  </conditionalFormatting>
  <conditionalFormatting sqref="B19">
    <cfRule type="cellIs" dxfId="26" priority="23" operator="equal">
      <formula>"QA"</formula>
    </cfRule>
  </conditionalFormatting>
  <conditionalFormatting sqref="B21">
    <cfRule type="cellIs" dxfId="25" priority="24" operator="equal">
      <formula>"QA"</formula>
    </cfRule>
  </conditionalFormatting>
  <conditionalFormatting sqref="B23">
    <cfRule type="cellIs" dxfId="24" priority="25" operator="equal">
      <formula>"QA"</formula>
    </cfRule>
  </conditionalFormatting>
  <conditionalFormatting sqref="B25">
    <cfRule type="cellIs" dxfId="23" priority="26" operator="equal">
      <formula>"QA"</formula>
    </cfRule>
  </conditionalFormatting>
  <conditionalFormatting sqref="B27">
    <cfRule type="cellIs" dxfId="22" priority="27" operator="equal">
      <formula>"QA"</formula>
    </cfRule>
  </conditionalFormatting>
  <conditionalFormatting sqref="B29">
    <cfRule type="cellIs" dxfId="21" priority="28" operator="equal">
      <formula>"QA"</formula>
    </cfRule>
  </conditionalFormatting>
  <conditionalFormatting sqref="B31">
    <cfRule type="cellIs" dxfId="20" priority="29" operator="equal">
      <formula>"QA"</formula>
    </cfRule>
  </conditionalFormatting>
  <conditionalFormatting sqref="B33">
    <cfRule type="cellIs" dxfId="19" priority="30" operator="equal">
      <formula>"QA"</formula>
    </cfRule>
  </conditionalFormatting>
  <conditionalFormatting sqref="B35">
    <cfRule type="cellIs" dxfId="18" priority="31" operator="equal">
      <formula>"QA"</formula>
    </cfRule>
  </conditionalFormatting>
  <conditionalFormatting sqref="B37">
    <cfRule type="cellIs" dxfId="17" priority="32" operator="equal">
      <formula>"QA"</formula>
    </cfRule>
  </conditionalFormatting>
  <conditionalFormatting sqref="B7">
    <cfRule type="cellIs" dxfId="16" priority="33" operator="equal">
      <formula>"DA"</formula>
    </cfRule>
  </conditionalFormatting>
  <conditionalFormatting sqref="B9">
    <cfRule type="cellIs" dxfId="15" priority="34" operator="equal">
      <formula>"DA"</formula>
    </cfRule>
  </conditionalFormatting>
  <conditionalFormatting sqref="B11">
    <cfRule type="cellIs" dxfId="14" priority="35" operator="equal">
      <formula>"DA"</formula>
    </cfRule>
  </conditionalFormatting>
  <conditionalFormatting sqref="B13">
    <cfRule type="cellIs" dxfId="13" priority="36" operator="equal">
      <formula>"DA"</formula>
    </cfRule>
  </conditionalFormatting>
  <conditionalFormatting sqref="B15">
    <cfRule type="cellIs" dxfId="12" priority="37" operator="equal">
      <formula>"DA"</formula>
    </cfRule>
  </conditionalFormatting>
  <conditionalFormatting sqref="B17">
    <cfRule type="cellIs" dxfId="11" priority="38" operator="equal">
      <formula>"DA"</formula>
    </cfRule>
  </conditionalFormatting>
  <conditionalFormatting sqref="B19">
    <cfRule type="cellIs" dxfId="10" priority="39" operator="equal">
      <formula>"DA"</formula>
    </cfRule>
  </conditionalFormatting>
  <conditionalFormatting sqref="B21">
    <cfRule type="cellIs" dxfId="9" priority="40" operator="equal">
      <formula>"DA"</formula>
    </cfRule>
  </conditionalFormatting>
  <conditionalFormatting sqref="B23">
    <cfRule type="cellIs" dxfId="8" priority="41" operator="equal">
      <formula>"DA"</formula>
    </cfRule>
  </conditionalFormatting>
  <conditionalFormatting sqref="B25">
    <cfRule type="cellIs" dxfId="7" priority="42" operator="equal">
      <formula>"DA"</formula>
    </cfRule>
  </conditionalFormatting>
  <conditionalFormatting sqref="B27">
    <cfRule type="cellIs" dxfId="6" priority="43" operator="equal">
      <formula>"DA"</formula>
    </cfRule>
  </conditionalFormatting>
  <conditionalFormatting sqref="B29">
    <cfRule type="cellIs" dxfId="5" priority="44" operator="equal">
      <formula>"DA"</formula>
    </cfRule>
  </conditionalFormatting>
  <conditionalFormatting sqref="B31">
    <cfRule type="cellIs" dxfId="4" priority="45" operator="equal">
      <formula>"DA"</formula>
    </cfRule>
  </conditionalFormatting>
  <conditionalFormatting sqref="B33">
    <cfRule type="cellIs" dxfId="3" priority="46" operator="equal">
      <formula>"DA"</formula>
    </cfRule>
  </conditionalFormatting>
  <conditionalFormatting sqref="B35">
    <cfRule type="cellIs" dxfId="2" priority="47" operator="equal">
      <formula>"DA"</formula>
    </cfRule>
  </conditionalFormatting>
  <conditionalFormatting sqref="B37">
    <cfRule type="cellIs" dxfId="1" priority="48" operator="equal">
      <formula>"DA"</formula>
    </cfRule>
  </conditionalFormatting>
  <conditionalFormatting sqref="D7 I8 D9 K10 D11 I12 D13 M14 D15 I16 D17 K18 D19 I20 D21 O22 D23 I24 D25 K26 D27 I28 D29 M30 D31 I32 D33 K34 D35 I36 D37">
    <cfRule type="notContainsBlanks" dxfId="0" priority="49">
      <formula>LEN(TRIM(D7))&gt;0</formula>
    </cfRule>
  </conditionalFormatting>
  <dataValidations count="1">
    <dataValidation type="list" allowBlank="1" showInputMessage="1" prompt=": " sqref="H8 H36 J34 H32 L30 H28 J26 H24 N22 H20 J18 H16 L14 H12 J10">
      <formula1>$T$7:$T$16</formula1>
    </dataValidation>
  </dataValidations>
  <pageMargins left="0.31496062992125984" right="0.11811023622047245" top="0.74803149606299213" bottom="0.74803149606299213" header="0.31496062992125984" footer="0.31496062992125984"/>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35+</vt:lpstr>
      <vt:lpstr>ΠΡΟΚ45+</vt:lpstr>
      <vt:lpstr>45+</vt:lpstr>
      <vt:lpstr>ΓΥΝ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2016-05-25T10:16:39Z</cp:lastPrinted>
  <dcterms:created xsi:type="dcterms:W3CDTF">2016-05-10T16:13:29Z</dcterms:created>
  <dcterms:modified xsi:type="dcterms:W3CDTF">2016-05-25T10:20:06Z</dcterms:modified>
</cp:coreProperties>
</file>